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0" yWindow="20" windowWidth="28100" windowHeight="14160" activeTab="0"/>
  </bookViews>
  <sheets>
    <sheet name="DASHBOARD" sheetId="1" r:id="rId1"/>
    <sheet name="LOOKUPS" sheetId="2" r:id="rId2"/>
  </sheets>
  <definedNames>
    <definedName name="_xlfn.IFERROR" hidden="1">#NAME?</definedName>
    <definedName name="COOPER">'LOOKUPS'!$C$117:$D$127</definedName>
    <definedName name="DEADLIFT">'LOOKUPS'!$C$62:$D$72</definedName>
    <definedName name="DISTANCE">'LOOKUPS'!$C$84:$D$94</definedName>
    <definedName name="FIVEKM">'LOOKUPS'!$C$40:$D$50</definedName>
    <definedName name="HALF">'LOOKUPS'!$C$73:$D$83</definedName>
    <definedName name="LT">'LOOKUPS'!$C$18:$D$28</definedName>
    <definedName name="MAF">'LOOKUPS'!$C$29:$D$39</definedName>
    <definedName name="MONTHLY">'LOOKUPS'!$C$95:$D$105</definedName>
    <definedName name="TENKM">'LOOKUPS'!$C$51:$D$61</definedName>
    <definedName name="VO2MAX">'LOOKUPS'!$C$106:$D$116</definedName>
    <definedName name="WEIGHT">'LOOKUPS'!$C$7:$D$17</definedName>
  </definedNames>
  <calcPr fullCalcOnLoad="1"/>
</workbook>
</file>

<file path=xl/sharedStrings.xml><?xml version="1.0" encoding="utf-8"?>
<sst xmlns="http://schemas.openxmlformats.org/spreadsheetml/2006/main" count="310" uniqueCount="68">
  <si>
    <t>WEIGHT</t>
  </si>
  <si>
    <t>MEASURE</t>
  </si>
  <si>
    <t>VALUE</t>
  </si>
  <si>
    <t>SCORE</t>
  </si>
  <si>
    <t>SCORE TABLE</t>
  </si>
  <si>
    <t>VALUES TABLE</t>
  </si>
  <si>
    <t>LACTATE THRESHOLD</t>
  </si>
  <si>
    <t>CURRENCY</t>
  </si>
  <si>
    <t>LBS</t>
  </si>
  <si>
    <t>PACE AT LT</t>
  </si>
  <si>
    <t>MAF PACE</t>
  </si>
  <si>
    <t>AVG PACE DURING MAF TEST</t>
  </si>
  <si>
    <t>MAF</t>
  </si>
  <si>
    <t>7:54</t>
  </si>
  <si>
    <t>7:44</t>
  </si>
  <si>
    <t>9:50</t>
  </si>
  <si>
    <t>9:48</t>
  </si>
  <si>
    <t>5KM</t>
  </si>
  <si>
    <t>5KM TIME TRIAL</t>
  </si>
  <si>
    <t>5K TIME</t>
  </si>
  <si>
    <t>10KM</t>
  </si>
  <si>
    <t>DEADLIFT</t>
  </si>
  <si>
    <t>10KM TIME TRIAL</t>
  </si>
  <si>
    <t>10K TIME</t>
  </si>
  <si>
    <t>KG</t>
  </si>
  <si>
    <t>HALF MARATHON</t>
  </si>
  <si>
    <t>HALF MARA TIME</t>
  </si>
  <si>
    <t>LONGEST RUN/WALK</t>
  </si>
  <si>
    <t>DISTANCE / KM</t>
  </si>
  <si>
    <t>MONTHLY KM</t>
  </si>
  <si>
    <t>KM / MONTH</t>
  </si>
  <si>
    <t>COOPER TEST</t>
  </si>
  <si>
    <t>VO2 MAX</t>
  </si>
  <si>
    <t>7:34</t>
  </si>
  <si>
    <t>6:14</t>
  </si>
  <si>
    <t>6:24</t>
  </si>
  <si>
    <t>6:34</t>
  </si>
  <si>
    <t>6:44</t>
  </si>
  <si>
    <t>6:54</t>
  </si>
  <si>
    <t>7:04</t>
  </si>
  <si>
    <t>7:14</t>
  </si>
  <si>
    <t>7:24</t>
  </si>
  <si>
    <t>7:20</t>
  </si>
  <si>
    <t>7:35</t>
  </si>
  <si>
    <t>7:50</t>
  </si>
  <si>
    <t>8:05</t>
  </si>
  <si>
    <t>8:20</t>
  </si>
  <si>
    <t>8:35</t>
  </si>
  <si>
    <t>8:50</t>
  </si>
  <si>
    <t>9:05</t>
  </si>
  <si>
    <t>9:20</t>
  </si>
  <si>
    <t>9:35</t>
  </si>
  <si>
    <t>ml/kg/min</t>
  </si>
  <si>
    <t>m</t>
  </si>
  <si>
    <t>7:33</t>
  </si>
  <si>
    <t>9:22</t>
  </si>
  <si>
    <t>9:12</t>
  </si>
  <si>
    <t>9:00</t>
  </si>
  <si>
    <t>8:22</t>
  </si>
  <si>
    <t>7:12</t>
  </si>
  <si>
    <t>&lt;--NOTE THE FORMAT FOR PACE HERE, PRECEDE WITH ' TO FIX AS TEXT (NO LEADING ZEROES)</t>
  </si>
  <si>
    <t>THESE LOOKUP UP FORMULAS ARE USED TO DROP VALUE INTO SCORE POTS (NOT EXACT MATCHES)</t>
  </si>
  <si>
    <t>THEREFORE EACH LOOKUP NEEDS TO BE SORTED IN ASCENDING ORDER</t>
  </si>
  <si>
    <t>ALTER THE VALUES TO MATCH YOUR FITNESS GOALS - WHERE THE SCORE 10 IS WHERE YOU AIM TO BE AT THE END OF THE PERIOD</t>
  </si>
  <si>
    <t>10 SHOULD DEFINE YOUR PERSONAL LEVEL OF EXCELLENCE</t>
  </si>
  <si>
    <t>NOTE THAT THE SCORING IS REVERSED HERE AS WE NEED TO HAVE THE VALUE (TIME TAKEN) IN ASCENDING ORDER</t>
  </si>
  <si>
    <t>PACES AREN'T A RECOGNISED FORMAT IN EXCEL SO I'VE WRITTEN THESE AS TEXT BY PRECEDING WITH A '</t>
  </si>
  <si>
    <t>NOTE THAT YOU WILL NEED TO FOLLOW THE SAME FORMAT IN THE DASHBOARD DATA ENTRY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</si>
</sst>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Calibri"/>
      <family val="0"/>
    </font>
    <font>
      <sz val="9"/>
      <color indexed="23"/>
      <name val="Calibri"/>
      <family val="0"/>
    </font>
    <font>
      <b/>
      <sz val="14"/>
      <color indexed="23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45" fillId="0" borderId="0" xfId="0" applyFont="1" applyAlignment="1">
      <alignment horizontal="center"/>
    </xf>
    <xf numFmtId="21" fontId="0" fillId="0" borderId="0" xfId="0" applyNumberFormat="1" applyAlignment="1">
      <alignment/>
    </xf>
    <xf numFmtId="1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 quotePrefix="1">
      <alignment horizontal="right"/>
    </xf>
    <xf numFmtId="21" fontId="0" fillId="0" borderId="10" xfId="0" applyNumberFormat="1" applyBorder="1" applyAlignment="1">
      <alignment horizontal="right"/>
    </xf>
    <xf numFmtId="0" fontId="46" fillId="0" borderId="0" xfId="0" applyFont="1" applyAlignment="1">
      <alignment/>
    </xf>
    <xf numFmtId="20" fontId="0" fillId="0" borderId="10" xfId="0" applyNumberFormat="1" applyBorder="1" applyAlignment="1" quotePrefix="1">
      <alignment horizontal="right"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0" fillId="4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5" borderId="10" xfId="0" applyFill="1" applyBorder="1" applyAlignment="1">
      <alignment/>
    </xf>
    <xf numFmtId="0" fontId="0" fillId="11" borderId="10" xfId="0" applyFill="1" applyBorder="1" applyAlignment="1" quotePrefix="1">
      <alignment/>
    </xf>
    <xf numFmtId="0" fontId="0" fillId="11" borderId="10" xfId="0" applyFill="1" applyBorder="1" applyAlignment="1">
      <alignment/>
    </xf>
    <xf numFmtId="20" fontId="0" fillId="11" borderId="10" xfId="0" applyNumberFormat="1" applyFill="1" applyBorder="1" applyAlignment="1" quotePrefix="1">
      <alignment/>
    </xf>
    <xf numFmtId="0" fontId="0" fillId="7" borderId="10" xfId="0" applyFill="1" applyBorder="1" applyAlignment="1">
      <alignment/>
    </xf>
    <xf numFmtId="0" fontId="0" fillId="13" borderId="10" xfId="0" applyFill="1" applyBorder="1" applyAlignment="1" quotePrefix="1">
      <alignment/>
    </xf>
    <xf numFmtId="0" fontId="0" fillId="13" borderId="10" xfId="0" applyFill="1" applyBorder="1" applyAlignment="1">
      <alignment/>
    </xf>
    <xf numFmtId="0" fontId="0" fillId="33" borderId="10" xfId="0" applyFill="1" applyBorder="1" applyAlignment="1">
      <alignment/>
    </xf>
    <xf numFmtId="21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21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0" fontId="0" fillId="3" borderId="10" xfId="0" applyFill="1" applyBorder="1" applyAlignment="1">
      <alignment/>
    </xf>
    <xf numFmtId="0" fontId="0" fillId="9" borderId="10" xfId="0" applyFill="1" applyBorder="1" applyAlignment="1">
      <alignment/>
    </xf>
    <xf numFmtId="21" fontId="0" fillId="10" borderId="10" xfId="0" applyNumberFormat="1" applyFill="1" applyBorder="1" applyAlignment="1">
      <alignment/>
    </xf>
    <xf numFmtId="0" fontId="0" fillId="6" borderId="10" xfId="0" applyFill="1" applyBorder="1" applyAlignment="1">
      <alignment/>
    </xf>
    <xf numFmtId="0" fontId="0" fillId="12" borderId="10" xfId="0" applyFill="1" applyBorder="1" applyAlignment="1">
      <alignment/>
    </xf>
    <xf numFmtId="0" fontId="47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rPr>
              <a:t>Achieve the Impossible Fitness Dashboard - warriorwomen.co.uk</a:t>
            </a:r>
          </a:p>
        </c:rich>
      </c:tx>
      <c:layout>
        <c:manualLayout>
          <c:xMode val="factor"/>
          <c:yMode val="factor"/>
          <c:x val="-0.007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675"/>
          <c:y val="0.157"/>
          <c:w val="0.6435"/>
          <c:h val="0.8015"/>
        </c:manualLayout>
      </c:layout>
      <c:radarChart>
        <c:radarStyle val="filled"/>
        <c:varyColors val="0"/>
        <c:ser>
          <c:idx val="11"/>
          <c:order val="0"/>
          <c:tx>
            <c:strRef>
              <c:f>DASHBOARD!$M$18</c:f>
              <c:strCache>
                <c:ptCount val="1"/>
                <c:pt idx="0">
                  <c:v>Jun-16</c:v>
                </c:pt>
              </c:strCache>
            </c:strRef>
          </c:tx>
          <c:spPr>
            <a:gradFill rotWithShape="1">
              <a:gsLst>
                <a:gs pos="0">
                  <a:srgbClr val="FFE9E3"/>
                </a:gs>
                <a:gs pos="64999">
                  <a:srgbClr val="FFC7B8"/>
                </a:gs>
                <a:gs pos="100000">
                  <a:srgbClr val="FFAF99"/>
                </a:gs>
              </a:gsLst>
              <a:lin ang="5400000" scaled="1"/>
            </a:gradFill>
            <a:ln w="3175">
              <a:solidFill>
                <a:srgbClr val="9933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DASHBOARD!$A$19:$A$29</c:f>
              <c:strCache/>
            </c:strRef>
          </c:cat>
          <c:val>
            <c:numRef>
              <c:f>DASHBOARD!$M$19:$M$29</c:f>
              <c:numCache/>
            </c:numRef>
          </c:val>
        </c:ser>
        <c:ser>
          <c:idx val="10"/>
          <c:order val="1"/>
          <c:tx>
            <c:strRef>
              <c:f>DASHBOARD!$L$18</c:f>
              <c:strCache>
                <c:ptCount val="1"/>
                <c:pt idx="0">
                  <c:v>May-16</c:v>
                </c:pt>
              </c:strCache>
            </c:strRef>
          </c:tx>
          <c:spPr>
            <a:gradFill rotWithShape="1">
              <a:gsLst>
                <a:gs pos="0">
                  <a:srgbClr val="EAF2F5"/>
                </a:gs>
                <a:gs pos="64999">
                  <a:srgbClr val="C7DBE4"/>
                </a:gs>
                <a:gs pos="100000">
                  <a:srgbClr val="AFCDDA"/>
                </a:gs>
              </a:gsLst>
              <a:lin ang="5400000" scaled="1"/>
            </a:gradFill>
            <a:ln w="3175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DASHBOARD!$A$19:$A$29</c:f>
              <c:strCache/>
            </c:strRef>
          </c:cat>
          <c:val>
            <c:numRef>
              <c:f>DASHBOARD!$L$19:$L$29</c:f>
              <c:numCache/>
            </c:numRef>
          </c:val>
        </c:ser>
        <c:ser>
          <c:idx val="9"/>
          <c:order val="2"/>
          <c:tx>
            <c:strRef>
              <c:f>DASHBOARD!$K$18</c:f>
              <c:strCache>
                <c:ptCount val="1"/>
                <c:pt idx="0">
                  <c:v>Apr-16</c:v>
                </c:pt>
              </c:strCache>
            </c:strRef>
          </c:tx>
          <c:spPr>
            <a:gradFill rotWithShape="1">
              <a:gsLst>
                <a:gs pos="0">
                  <a:srgbClr val="EEECF1"/>
                </a:gs>
                <a:gs pos="64999">
                  <a:srgbClr val="D3CEDB"/>
                </a:gs>
                <a:gs pos="100000">
                  <a:srgbClr val="C0B9CC"/>
                </a:gs>
              </a:gsLst>
              <a:lin ang="5400000" scaled="1"/>
            </a:gradFill>
            <a:ln w="3175">
              <a:solidFill>
                <a:srgbClr val="3333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DASHBOARD!$A$19:$A$29</c:f>
              <c:strCache/>
            </c:strRef>
          </c:cat>
          <c:val>
            <c:numRef>
              <c:f>DASHBOARD!$K$19:$K$29</c:f>
              <c:numCache/>
            </c:numRef>
          </c:val>
        </c:ser>
        <c:ser>
          <c:idx val="8"/>
          <c:order val="3"/>
          <c:tx>
            <c:strRef>
              <c:f>DASHBOARD!$J$18</c:f>
              <c:strCache>
                <c:ptCount val="1"/>
                <c:pt idx="0">
                  <c:v>Mar-16</c:v>
                </c:pt>
              </c:strCache>
            </c:strRef>
          </c:tx>
          <c:spPr>
            <a:gradFill rotWithShape="1">
              <a:gsLst>
                <a:gs pos="0">
                  <a:srgbClr val="F0F4EB"/>
                </a:gs>
                <a:gs pos="64999">
                  <a:srgbClr val="D7E1CA"/>
                </a:gs>
                <a:gs pos="100000">
                  <a:srgbClr val="C7D6B2"/>
                </a:gs>
              </a:gsLst>
              <a:lin ang="5400000" scaled="1"/>
            </a:gradFill>
            <a:ln w="3175">
              <a:solidFill>
                <a:srgbClr val="90713A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DASHBOARD!$A$19:$A$29</c:f>
              <c:strCache/>
            </c:strRef>
          </c:cat>
          <c:val>
            <c:numRef>
              <c:f>DASHBOARD!$J$19:$J$29</c:f>
              <c:numCache/>
            </c:numRef>
          </c:val>
        </c:ser>
        <c:ser>
          <c:idx val="7"/>
          <c:order val="4"/>
          <c:tx>
            <c:strRef>
              <c:f>DASHBOARD!$I$18</c:f>
              <c:strCache>
                <c:ptCount val="1"/>
                <c:pt idx="0">
                  <c:v>Feb-16</c:v>
                </c:pt>
              </c:strCache>
            </c:strRef>
          </c:tx>
          <c:spPr>
            <a:gradFill rotWithShape="1">
              <a:gsLst>
                <a:gs pos="0">
                  <a:srgbClr val="F4EAEA"/>
                </a:gs>
                <a:gs pos="64999">
                  <a:srgbClr val="E2C9C9"/>
                </a:gs>
                <a:gs pos="100000">
                  <a:srgbClr val="D7B1B1"/>
                </a:gs>
              </a:gsLst>
              <a:lin ang="5400000" scaled="1"/>
            </a:gradFill>
            <a:ln w="3175">
              <a:solidFill>
                <a:srgbClr val="9933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DASHBOARD!$A$19:$A$29</c:f>
              <c:strCache/>
            </c:strRef>
          </c:cat>
          <c:val>
            <c:numRef>
              <c:f>DASHBOARD!$I$19:$I$29</c:f>
              <c:numCache/>
            </c:numRef>
          </c:val>
        </c:ser>
        <c:ser>
          <c:idx val="6"/>
          <c:order val="5"/>
          <c:tx>
            <c:strRef>
              <c:f>DASHBOARD!$H$18</c:f>
              <c:strCache>
                <c:ptCount val="1"/>
                <c:pt idx="0">
                  <c:v>Jan-16</c:v>
                </c:pt>
              </c:strCache>
            </c:strRef>
          </c:tx>
          <c:spPr>
            <a:gradFill rotWithShape="1">
              <a:gsLst>
                <a:gs pos="0">
                  <a:srgbClr val="EAEEF4"/>
                </a:gs>
                <a:gs pos="64999">
                  <a:srgbClr val="C9D1E1"/>
                </a:gs>
                <a:gs pos="100000">
                  <a:srgbClr val="B1BED6"/>
                </a:gs>
              </a:gsLst>
              <a:lin ang="5400000" scaled="1"/>
            </a:gradFill>
            <a:ln w="3175">
              <a:solidFill>
                <a:srgbClr val="3333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DASHBOARD!$A$19:$A$29</c:f>
              <c:strCache/>
            </c:strRef>
          </c:cat>
          <c:val>
            <c:numRef>
              <c:f>DASHBOARD!$H$19:$H$29</c:f>
              <c:numCache/>
            </c:numRef>
          </c:val>
        </c:ser>
        <c:ser>
          <c:idx val="5"/>
          <c:order val="6"/>
          <c:tx>
            <c:strRef>
              <c:f>DASHBOARD!$G$18</c:f>
              <c:strCache>
                <c:ptCount val="1"/>
                <c:pt idx="0">
                  <c:v>Dec-15</c:v>
                </c:pt>
              </c:strCache>
            </c:strRef>
          </c:tx>
          <c:spPr>
            <a:gradFill rotWithShape="1">
              <a:gsLst>
                <a:gs pos="0">
                  <a:srgbClr val="FFEBDB"/>
                </a:gs>
                <a:gs pos="64999">
                  <a:srgbClr val="FFD0AA"/>
                </a:gs>
                <a:gs pos="100000">
                  <a:srgbClr val="FFBE86"/>
                </a:gs>
              </a:gsLst>
              <a:lin ang="5400000" scaled="1"/>
            </a:gradFill>
            <a:ln w="3175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DASHBOARD!$A$19:$A$29</c:f>
              <c:strCache/>
            </c:strRef>
          </c:cat>
          <c:val>
            <c:numRef>
              <c:f>DASHBOARD!$G$19:$G$29</c:f>
              <c:numCache/>
            </c:numRef>
          </c:val>
        </c:ser>
        <c:ser>
          <c:idx val="4"/>
          <c:order val="7"/>
          <c:tx>
            <c:strRef>
              <c:f>DASHBOARD!$F$18</c:f>
              <c:strCache>
                <c:ptCount val="1"/>
                <c:pt idx="0">
                  <c:v>Nov-15</c:v>
                </c:pt>
              </c:strCache>
            </c:strRef>
          </c:tx>
          <c:spPr>
            <a:gradFill rotWithShape="1">
              <a:gsLst>
                <a:gs pos="0">
                  <a:srgbClr val="E4F9FF"/>
                </a:gs>
                <a:gs pos="64999">
                  <a:srgbClr val="BBEFFF"/>
                </a:gs>
                <a:gs pos="100000">
                  <a:srgbClr val="9EEAFF"/>
                </a:gs>
              </a:gsLst>
              <a:lin ang="5400000" scaled="1"/>
            </a:gradFill>
            <a:ln w="3175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DASHBOARD!$A$19:$A$29</c:f>
              <c:strCache/>
            </c:strRef>
          </c:cat>
          <c:val>
            <c:numRef>
              <c:f>DASHBOARD!$F$19:$F$29</c:f>
              <c:numCache/>
            </c:numRef>
          </c:val>
        </c:ser>
        <c:ser>
          <c:idx val="3"/>
          <c:order val="8"/>
          <c:tx>
            <c:strRef>
              <c:f>DASHBOARD!$E$18</c:f>
              <c:strCache>
                <c:ptCount val="1"/>
                <c:pt idx="0">
                  <c:v>Oct-15</c:v>
                </c:pt>
              </c:strCache>
            </c:strRef>
          </c:tx>
          <c:spPr>
            <a:gradFill rotWithShape="1">
              <a:gsLst>
                <a:gs pos="0">
                  <a:srgbClr val="F0EAF9"/>
                </a:gs>
                <a:gs pos="64999">
                  <a:srgbClr val="D9CBEE"/>
                </a:gs>
                <a:gs pos="100000">
                  <a:srgbClr val="C9B5E8"/>
                </a:gs>
              </a:gsLst>
              <a:lin ang="5400000" scaled="1"/>
            </a:gradFill>
            <a:ln w="3175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DASHBOARD!$A$19:$A$29</c:f>
              <c:strCache/>
            </c:strRef>
          </c:cat>
          <c:val>
            <c:numRef>
              <c:f>DASHBOARD!$E$19:$E$29</c:f>
              <c:numCache/>
            </c:numRef>
          </c:val>
        </c:ser>
        <c:ser>
          <c:idx val="2"/>
          <c:order val="9"/>
          <c:tx>
            <c:strRef>
              <c:f>DASHBOARD!$D$18</c:f>
              <c:strCache>
                <c:ptCount val="1"/>
                <c:pt idx="0">
                  <c:v>Sep-15</c:v>
                </c:pt>
              </c:strCache>
            </c:strRef>
          </c:tx>
          <c:spPr>
            <a:gradFill rotWithShape="1">
              <a:gsLst>
                <a:gs pos="0">
                  <a:srgbClr val="F5FFE6"/>
                </a:gs>
                <a:gs pos="64999">
                  <a:srgbClr val="E4FDC2"/>
                </a:gs>
                <a:gs pos="100000">
                  <a:srgbClr val="DAFDA7"/>
                </a:gs>
              </a:gsLst>
              <a:lin ang="5400000" scaled="1"/>
            </a:gradFill>
            <a:ln w="3175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DASHBOARD!$A$19:$A$29</c:f>
              <c:strCache/>
            </c:strRef>
          </c:cat>
          <c:val>
            <c:numRef>
              <c:f>DASHBOARD!$D$19:$D$29</c:f>
              <c:numCache/>
            </c:numRef>
          </c:val>
        </c:ser>
        <c:ser>
          <c:idx val="1"/>
          <c:order val="10"/>
          <c:tx>
            <c:strRef>
              <c:f>DASHBOARD!$C$18</c:f>
              <c:strCache>
                <c:ptCount val="1"/>
                <c:pt idx="0">
                  <c:v>Aug-15</c:v>
                </c:pt>
              </c:strCache>
            </c:strRef>
          </c:tx>
          <c:spPr>
            <a:gradFill rotWithShape="1">
              <a:gsLst>
                <a:gs pos="0">
                  <a:srgbClr val="FFE5E5"/>
                </a:gs>
                <a:gs pos="64999">
                  <a:srgbClr val="FFBEBD"/>
                </a:gs>
                <a:gs pos="100000">
                  <a:srgbClr val="FFA2A1"/>
                </a:gs>
              </a:gsLst>
              <a:lin ang="5400000" scaled="1"/>
            </a:gradFill>
            <a:ln w="3175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DASHBOARD!$A$19:$A$29</c:f>
              <c:strCache/>
            </c:strRef>
          </c:cat>
          <c:val>
            <c:numRef>
              <c:f>DASHBOARD!$C$19:$C$29</c:f>
              <c:numCache/>
            </c:numRef>
          </c:val>
        </c:ser>
        <c:ser>
          <c:idx val="0"/>
          <c:order val="11"/>
          <c:tx>
            <c:strRef>
              <c:f>DASHBOARD!$B$18</c:f>
              <c:strCache>
                <c:ptCount val="1"/>
                <c:pt idx="0">
                  <c:v>Jul-15</c:v>
                </c:pt>
              </c:strCache>
            </c:strRef>
          </c:tx>
          <c:spPr>
            <a:gradFill rotWithShape="1">
              <a:gsLst>
                <a:gs pos="0">
                  <a:srgbClr val="E5EEFF"/>
                </a:gs>
                <a:gs pos="64999">
                  <a:srgbClr val="BFD5FF"/>
                </a:gs>
                <a:gs pos="100000">
                  <a:srgbClr val="A3C4FF"/>
                </a:gs>
              </a:gsLst>
              <a:lin ang="5400000" scaled="1"/>
            </a:gradFill>
            <a:ln w="3175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DASHBOARD!$A$19:$A$29</c:f>
              <c:strCache/>
            </c:strRef>
          </c:cat>
          <c:val>
            <c:numRef>
              <c:f>DASHBOARD!$B$19:$B$29</c:f>
              <c:numCache/>
            </c:numRef>
          </c:val>
        </c:ser>
        <c:axId val="463906"/>
        <c:axId val="4175155"/>
      </c:radarChart>
      <c:catAx>
        <c:axId val="46390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</a:p>
        </c:txPr>
        <c:crossAx val="4175155"/>
        <c:crosses val="autoZero"/>
        <c:auto val="1"/>
        <c:lblOffset val="100"/>
        <c:tickLblSkip val="1"/>
        <c:noMultiLvlLbl val="0"/>
      </c:catAx>
      <c:valAx>
        <c:axId val="4175155"/>
        <c:scaling>
          <c:orientation val="minMax"/>
          <c:max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</a:p>
        </c:txPr>
        <c:crossAx val="4639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25"/>
          <c:y val="0.28325"/>
          <c:w val="0.08"/>
          <c:h val="0.5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31</xdr:row>
      <xdr:rowOff>38100</xdr:rowOff>
    </xdr:from>
    <xdr:to>
      <xdr:col>9</xdr:col>
      <xdr:colOff>66675</xdr:colOff>
      <xdr:row>61</xdr:row>
      <xdr:rowOff>133350</xdr:rowOff>
    </xdr:to>
    <xdr:graphicFrame>
      <xdr:nvGraphicFramePr>
        <xdr:cNvPr id="1" name="Chart 3"/>
        <xdr:cNvGraphicFramePr/>
      </xdr:nvGraphicFramePr>
      <xdr:xfrm>
        <a:off x="114300" y="5448300"/>
        <a:ext cx="634365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workbookViewId="0" topLeftCell="A1">
      <selection activeCell="P35" sqref="P35"/>
    </sheetView>
  </sheetViews>
  <sheetFormatPr defaultColWidth="8.8515625" defaultRowHeight="15"/>
  <cols>
    <col min="1" max="1" width="21.8515625" style="0" customWidth="1"/>
    <col min="2" max="2" width="8.8515625" style="0" customWidth="1"/>
    <col min="3" max="3" width="9.8515625" style="0" customWidth="1"/>
    <col min="4" max="4" width="11.00390625" style="0" customWidth="1"/>
    <col min="5" max="13" width="8.8515625" style="0" customWidth="1"/>
    <col min="14" max="14" width="2.421875" style="0" customWidth="1"/>
  </cols>
  <sheetData>
    <row r="1" ht="13.5">
      <c r="A1" s="10" t="s">
        <v>5</v>
      </c>
    </row>
    <row r="3" spans="2:14" ht="13.5">
      <c r="B3" s="4">
        <v>42186</v>
      </c>
      <c r="C3" s="4">
        <v>42217</v>
      </c>
      <c r="D3" s="4">
        <v>42248</v>
      </c>
      <c r="E3" s="4">
        <v>42278</v>
      </c>
      <c r="F3" s="4">
        <v>42309</v>
      </c>
      <c r="G3" s="4">
        <v>42339</v>
      </c>
      <c r="H3" s="4">
        <v>42370</v>
      </c>
      <c r="I3" s="4">
        <v>42401</v>
      </c>
      <c r="J3" s="4">
        <v>42430</v>
      </c>
      <c r="K3" s="4">
        <v>42461</v>
      </c>
      <c r="L3" s="4">
        <v>42491</v>
      </c>
      <c r="M3" s="4">
        <v>42522</v>
      </c>
      <c r="N3" s="1"/>
    </row>
    <row r="4" spans="1:13" ht="13.5">
      <c r="A4" s="6" t="s">
        <v>0</v>
      </c>
      <c r="B4" s="7">
        <v>233</v>
      </c>
      <c r="C4" s="7">
        <v>226</v>
      </c>
      <c r="D4" s="7">
        <v>220</v>
      </c>
      <c r="E4" s="7">
        <v>215</v>
      </c>
      <c r="F4" s="7">
        <v>208</v>
      </c>
      <c r="G4" s="7"/>
      <c r="H4" s="7"/>
      <c r="I4" s="7"/>
      <c r="J4" s="7"/>
      <c r="K4" s="7"/>
      <c r="L4" s="7"/>
      <c r="M4" s="7"/>
    </row>
    <row r="5" spans="1:15" ht="13.5">
      <c r="A5" s="5" t="s">
        <v>6</v>
      </c>
      <c r="B5" s="8" t="s">
        <v>14</v>
      </c>
      <c r="C5" s="8" t="s">
        <v>54</v>
      </c>
      <c r="D5" s="8" t="s">
        <v>42</v>
      </c>
      <c r="E5" s="7"/>
      <c r="F5" s="11" t="s">
        <v>59</v>
      </c>
      <c r="G5" s="7"/>
      <c r="H5" s="7"/>
      <c r="I5" s="7"/>
      <c r="J5" s="7"/>
      <c r="K5" s="7"/>
      <c r="L5" s="7"/>
      <c r="M5" s="7"/>
      <c r="O5" s="35" t="s">
        <v>60</v>
      </c>
    </row>
    <row r="6" spans="1:15" ht="13.5">
      <c r="A6" s="5" t="s">
        <v>12</v>
      </c>
      <c r="B6" s="8" t="s">
        <v>16</v>
      </c>
      <c r="C6" s="8" t="s">
        <v>55</v>
      </c>
      <c r="D6" s="11" t="s">
        <v>56</v>
      </c>
      <c r="E6" s="11" t="s">
        <v>57</v>
      </c>
      <c r="F6" s="11" t="s">
        <v>58</v>
      </c>
      <c r="G6" s="7"/>
      <c r="H6" s="7"/>
      <c r="I6" s="7"/>
      <c r="J6" s="7"/>
      <c r="K6" s="7"/>
      <c r="L6" s="7"/>
      <c r="M6" s="7"/>
      <c r="O6" s="35" t="s">
        <v>60</v>
      </c>
    </row>
    <row r="7" spans="1:13" ht="13.5">
      <c r="A7" s="5" t="s">
        <v>17</v>
      </c>
      <c r="B7" s="9">
        <v>0.028460648148148148</v>
      </c>
      <c r="C7" s="9">
        <v>0.027094907407407404</v>
      </c>
      <c r="D7" s="9">
        <v>0.02638888888888889</v>
      </c>
      <c r="E7" s="9">
        <v>0.025694444444444447</v>
      </c>
      <c r="F7" s="9">
        <v>0.02534722222222222</v>
      </c>
      <c r="G7" s="7"/>
      <c r="H7" s="7"/>
      <c r="I7" s="7"/>
      <c r="J7" s="7"/>
      <c r="K7" s="7"/>
      <c r="L7" s="7"/>
      <c r="M7" s="7"/>
    </row>
    <row r="8" spans="1:13" ht="13.5">
      <c r="A8" s="5" t="s">
        <v>20</v>
      </c>
      <c r="B8" s="9"/>
      <c r="C8" s="9">
        <v>0.06458333333333334</v>
      </c>
      <c r="D8" s="9">
        <v>0.06319444444444444</v>
      </c>
      <c r="E8" s="7"/>
      <c r="F8" s="9">
        <v>0.05694444444444444</v>
      </c>
      <c r="G8" s="7"/>
      <c r="H8" s="7"/>
      <c r="I8" s="7"/>
      <c r="J8" s="7"/>
      <c r="K8" s="7"/>
      <c r="L8" s="7"/>
      <c r="M8" s="7"/>
    </row>
    <row r="9" spans="1:13" ht="13.5">
      <c r="A9" s="5" t="s">
        <v>25</v>
      </c>
      <c r="B9" s="7"/>
      <c r="C9" s="9">
        <v>0.13541666666666666</v>
      </c>
      <c r="D9" s="9">
        <v>0.13333333333333333</v>
      </c>
      <c r="E9" s="7"/>
      <c r="F9" s="7"/>
      <c r="G9" s="7"/>
      <c r="H9" s="7"/>
      <c r="I9" s="7"/>
      <c r="J9" s="7"/>
      <c r="K9" s="7"/>
      <c r="L9" s="7"/>
      <c r="M9" s="7"/>
    </row>
    <row r="10" spans="1:13" ht="13.5">
      <c r="A10" s="5" t="s">
        <v>27</v>
      </c>
      <c r="B10" s="7">
        <v>9.5</v>
      </c>
      <c r="C10" s="7">
        <v>15</v>
      </c>
      <c r="D10" s="7">
        <v>21</v>
      </c>
      <c r="E10" s="7">
        <v>30</v>
      </c>
      <c r="F10" s="7">
        <v>35</v>
      </c>
      <c r="G10" s="7"/>
      <c r="H10" s="7"/>
      <c r="I10" s="7"/>
      <c r="J10" s="7"/>
      <c r="K10" s="7"/>
      <c r="L10" s="7"/>
      <c r="M10" s="7"/>
    </row>
    <row r="11" spans="1:13" ht="13.5">
      <c r="A11" s="5" t="s">
        <v>29</v>
      </c>
      <c r="B11" s="7">
        <v>59</v>
      </c>
      <c r="C11" s="7">
        <v>70</v>
      </c>
      <c r="D11" s="7">
        <v>120</v>
      </c>
      <c r="E11" s="7">
        <v>120</v>
      </c>
      <c r="F11" s="7">
        <v>125</v>
      </c>
      <c r="G11" s="7"/>
      <c r="H11" s="7"/>
      <c r="I11" s="7"/>
      <c r="J11" s="7"/>
      <c r="K11" s="7"/>
      <c r="L11" s="7"/>
      <c r="M11" s="7"/>
    </row>
    <row r="12" spans="1:13" ht="13.5">
      <c r="A12" s="5" t="s">
        <v>32</v>
      </c>
      <c r="B12" s="7">
        <v>26.3</v>
      </c>
      <c r="C12" s="7">
        <v>27</v>
      </c>
      <c r="D12" s="7"/>
      <c r="E12" s="7">
        <v>27.5</v>
      </c>
      <c r="F12" s="7">
        <v>28</v>
      </c>
      <c r="G12" s="7"/>
      <c r="H12" s="7"/>
      <c r="I12" s="7"/>
      <c r="J12" s="7"/>
      <c r="K12" s="7"/>
      <c r="L12" s="7"/>
      <c r="M12" s="7"/>
    </row>
    <row r="13" spans="1:13" ht="13.5">
      <c r="A13" s="5" t="s">
        <v>31</v>
      </c>
      <c r="B13" s="7">
        <v>1620</v>
      </c>
      <c r="C13" s="7">
        <v>1720</v>
      </c>
      <c r="D13" s="7">
        <v>1800</v>
      </c>
      <c r="E13" s="7">
        <v>1820</v>
      </c>
      <c r="F13" s="7">
        <v>1860</v>
      </c>
      <c r="G13" s="7"/>
      <c r="H13" s="7"/>
      <c r="I13" s="7"/>
      <c r="J13" s="7"/>
      <c r="K13" s="7"/>
      <c r="L13" s="7"/>
      <c r="M13" s="7"/>
    </row>
    <row r="14" spans="1:13" ht="13.5">
      <c r="A14" s="5" t="s">
        <v>21</v>
      </c>
      <c r="B14" s="7">
        <v>65</v>
      </c>
      <c r="C14" s="7">
        <v>70</v>
      </c>
      <c r="D14" s="7">
        <v>75</v>
      </c>
      <c r="E14" s="7">
        <v>75</v>
      </c>
      <c r="F14" s="7">
        <v>80</v>
      </c>
      <c r="G14" s="7"/>
      <c r="H14" s="7"/>
      <c r="I14" s="7"/>
      <c r="J14" s="7"/>
      <c r="K14" s="7"/>
      <c r="L14" s="7"/>
      <c r="M14" s="7"/>
    </row>
    <row r="16" ht="13.5">
      <c r="A16" s="10" t="s">
        <v>4</v>
      </c>
    </row>
    <row r="18" spans="2:14" ht="13.5">
      <c r="B18" s="4">
        <v>42186</v>
      </c>
      <c r="C18" s="4">
        <v>42217</v>
      </c>
      <c r="D18" s="4">
        <v>42248</v>
      </c>
      <c r="E18" s="4">
        <v>42278</v>
      </c>
      <c r="F18" s="4">
        <v>42309</v>
      </c>
      <c r="G18" s="4">
        <v>42339</v>
      </c>
      <c r="H18" s="4">
        <v>42370</v>
      </c>
      <c r="I18" s="4">
        <v>42401</v>
      </c>
      <c r="J18" s="4">
        <v>42430</v>
      </c>
      <c r="K18" s="4">
        <v>42461</v>
      </c>
      <c r="L18" s="4">
        <v>42491</v>
      </c>
      <c r="M18" s="4">
        <v>42522</v>
      </c>
      <c r="N18" s="1"/>
    </row>
    <row r="19" spans="1:13" ht="13.5">
      <c r="A19" s="6" t="s">
        <v>0</v>
      </c>
      <c r="B19" s="5">
        <f>_xlfn.IFERROR(VLOOKUP(B4,WEIGHT,2),"")</f>
        <v>0</v>
      </c>
      <c r="C19" s="5">
        <f aca="true" t="shared" si="0" ref="C19:M19">_xlfn.IFERROR(VLOOKUP(C4,WEIGHT,2),B19)</f>
        <v>2</v>
      </c>
      <c r="D19" s="5">
        <f t="shared" si="0"/>
        <v>3</v>
      </c>
      <c r="E19" s="5">
        <f t="shared" si="0"/>
        <v>4</v>
      </c>
      <c r="F19" s="5">
        <f t="shared" si="0"/>
        <v>5</v>
      </c>
      <c r="G19" s="5">
        <f t="shared" si="0"/>
        <v>5</v>
      </c>
      <c r="H19" s="5">
        <f t="shared" si="0"/>
        <v>5</v>
      </c>
      <c r="I19" s="5">
        <f t="shared" si="0"/>
        <v>5</v>
      </c>
      <c r="J19" s="5">
        <f t="shared" si="0"/>
        <v>5</v>
      </c>
      <c r="K19" s="5">
        <f t="shared" si="0"/>
        <v>5</v>
      </c>
      <c r="L19" s="5">
        <f t="shared" si="0"/>
        <v>5</v>
      </c>
      <c r="M19" s="5">
        <f t="shared" si="0"/>
        <v>5</v>
      </c>
    </row>
    <row r="20" spans="1:13" ht="13.5">
      <c r="A20" s="5" t="s">
        <v>6</v>
      </c>
      <c r="B20" s="5">
        <f>_xlfn.IFERROR(VLOOKUP(B5,LT,2),"")</f>
        <v>1</v>
      </c>
      <c r="C20" s="5">
        <f aca="true" t="shared" si="1" ref="C20:M20">_xlfn.IFERROR(VLOOKUP(C5,LT,2),B20)</f>
        <v>3</v>
      </c>
      <c r="D20" s="5">
        <f t="shared" si="1"/>
        <v>4</v>
      </c>
      <c r="E20" s="5">
        <f t="shared" si="1"/>
        <v>4</v>
      </c>
      <c r="F20" s="5">
        <f t="shared" si="1"/>
        <v>5</v>
      </c>
      <c r="G20" s="5">
        <f t="shared" si="1"/>
        <v>5</v>
      </c>
      <c r="H20" s="5">
        <f t="shared" si="1"/>
        <v>5</v>
      </c>
      <c r="I20" s="5">
        <f t="shared" si="1"/>
        <v>5</v>
      </c>
      <c r="J20" s="5">
        <f t="shared" si="1"/>
        <v>5</v>
      </c>
      <c r="K20" s="5">
        <f t="shared" si="1"/>
        <v>5</v>
      </c>
      <c r="L20" s="5">
        <f t="shared" si="1"/>
        <v>5</v>
      </c>
      <c r="M20" s="5">
        <f t="shared" si="1"/>
        <v>5</v>
      </c>
    </row>
    <row r="21" spans="1:13" ht="13.5">
      <c r="A21" s="5" t="s">
        <v>12</v>
      </c>
      <c r="B21" s="5">
        <f>_xlfn.IFERROR(VLOOKUP(B6,MAF,2),"")</f>
        <v>1</v>
      </c>
      <c r="C21" s="5">
        <f aca="true" t="shared" si="2" ref="C21:M21">_xlfn.IFERROR(VLOOKUP(C6,MAF,2),B21)</f>
        <v>2</v>
      </c>
      <c r="D21" s="5">
        <f>_xlfn.IFERROR(VLOOKUP(D6,MAF,2),C21)</f>
        <v>3</v>
      </c>
      <c r="E21" s="5">
        <f>_xlfn.IFERROR(VLOOKUP(E6,MAF,2),D21)</f>
        <v>4</v>
      </c>
      <c r="F21" s="5">
        <f>_xlfn.IFERROR(VLOOKUP(F6,MAF,2),E21)</f>
        <v>6</v>
      </c>
      <c r="G21" s="5">
        <f t="shared" si="2"/>
        <v>6</v>
      </c>
      <c r="H21" s="5">
        <f t="shared" si="2"/>
        <v>6</v>
      </c>
      <c r="I21" s="5">
        <f t="shared" si="2"/>
        <v>6</v>
      </c>
      <c r="J21" s="5">
        <f t="shared" si="2"/>
        <v>6</v>
      </c>
      <c r="K21" s="5">
        <f t="shared" si="2"/>
        <v>6</v>
      </c>
      <c r="L21" s="5">
        <f t="shared" si="2"/>
        <v>6</v>
      </c>
      <c r="M21" s="5">
        <f t="shared" si="2"/>
        <v>6</v>
      </c>
    </row>
    <row r="22" spans="1:13" ht="13.5">
      <c r="A22" s="5" t="s">
        <v>17</v>
      </c>
      <c r="B22" s="5">
        <f>_xlfn.IFERROR(VLOOKUP(B7,FIVEKM,2),"")</f>
        <v>2</v>
      </c>
      <c r="C22" s="5">
        <f aca="true" t="shared" si="3" ref="C22:M22">_xlfn.IFERROR(VLOOKUP(C7,FIVEKM,2),B22)</f>
        <v>3</v>
      </c>
      <c r="D22" s="5">
        <f t="shared" si="3"/>
        <v>4</v>
      </c>
      <c r="E22" s="5">
        <f t="shared" si="3"/>
        <v>4</v>
      </c>
      <c r="F22" s="5">
        <f t="shared" si="3"/>
        <v>5</v>
      </c>
      <c r="G22" s="5">
        <f t="shared" si="3"/>
        <v>5</v>
      </c>
      <c r="H22" s="5">
        <f t="shared" si="3"/>
        <v>5</v>
      </c>
      <c r="I22" s="5">
        <f t="shared" si="3"/>
        <v>5</v>
      </c>
      <c r="J22" s="5">
        <f t="shared" si="3"/>
        <v>5</v>
      </c>
      <c r="K22" s="5">
        <f t="shared" si="3"/>
        <v>5</v>
      </c>
      <c r="L22" s="5">
        <f t="shared" si="3"/>
        <v>5</v>
      </c>
      <c r="M22" s="5">
        <f t="shared" si="3"/>
        <v>5</v>
      </c>
    </row>
    <row r="23" spans="1:13" ht="13.5">
      <c r="A23" s="5" t="s">
        <v>20</v>
      </c>
      <c r="B23" s="5">
        <f>_xlfn.IFERROR(VLOOKUP(B8,TENKM,2),"")</f>
      </c>
      <c r="C23" s="5">
        <f aca="true" t="shared" si="4" ref="C23:M23">_xlfn.IFERROR(VLOOKUP(C8,TENKM,2),B23)</f>
        <v>3</v>
      </c>
      <c r="D23" s="5">
        <f t="shared" si="4"/>
        <v>4</v>
      </c>
      <c r="E23" s="5">
        <f t="shared" si="4"/>
        <v>4</v>
      </c>
      <c r="F23" s="5">
        <f t="shared" si="4"/>
        <v>7</v>
      </c>
      <c r="G23" s="5">
        <f t="shared" si="4"/>
        <v>7</v>
      </c>
      <c r="H23" s="5">
        <f t="shared" si="4"/>
        <v>7</v>
      </c>
      <c r="I23" s="5">
        <f t="shared" si="4"/>
        <v>7</v>
      </c>
      <c r="J23" s="5">
        <f t="shared" si="4"/>
        <v>7</v>
      </c>
      <c r="K23" s="5">
        <f t="shared" si="4"/>
        <v>7</v>
      </c>
      <c r="L23" s="5">
        <f t="shared" si="4"/>
        <v>7</v>
      </c>
      <c r="M23" s="5">
        <f t="shared" si="4"/>
        <v>7</v>
      </c>
    </row>
    <row r="24" spans="1:13" ht="13.5">
      <c r="A24" s="5" t="s">
        <v>25</v>
      </c>
      <c r="B24" s="5">
        <f>_xlfn.IFERROR(VLOOKUP(B9,HALF,2),"")</f>
      </c>
      <c r="C24" s="5">
        <f aca="true" t="shared" si="5" ref="C24:M24">_xlfn.IFERROR(VLOOKUP(C9,HALF,2),B24)</f>
        <v>0</v>
      </c>
      <c r="D24" s="5">
        <f t="shared" si="5"/>
        <v>1</v>
      </c>
      <c r="E24" s="5">
        <f t="shared" si="5"/>
        <v>1</v>
      </c>
      <c r="F24" s="5">
        <f t="shared" si="5"/>
        <v>1</v>
      </c>
      <c r="G24" s="5">
        <f t="shared" si="5"/>
        <v>1</v>
      </c>
      <c r="H24" s="5">
        <f t="shared" si="5"/>
        <v>1</v>
      </c>
      <c r="I24" s="5">
        <f t="shared" si="5"/>
        <v>1</v>
      </c>
      <c r="J24" s="5">
        <f t="shared" si="5"/>
        <v>1</v>
      </c>
      <c r="K24" s="5">
        <f t="shared" si="5"/>
        <v>1</v>
      </c>
      <c r="L24" s="5">
        <f t="shared" si="5"/>
        <v>1</v>
      </c>
      <c r="M24" s="5">
        <f t="shared" si="5"/>
        <v>1</v>
      </c>
    </row>
    <row r="25" spans="1:13" ht="13.5">
      <c r="A25" s="5" t="s">
        <v>27</v>
      </c>
      <c r="B25" s="5">
        <f>_xlfn.IFERROR(VLOOKUP(B10,DISTANCE,2),"")</f>
        <v>1</v>
      </c>
      <c r="C25" s="5">
        <f aca="true" t="shared" si="6" ref="C25:M25">_xlfn.IFERROR(VLOOKUP(C10,DISTANCE,2),B25)</f>
        <v>2</v>
      </c>
      <c r="D25" s="5">
        <f t="shared" si="6"/>
        <v>2</v>
      </c>
      <c r="E25" s="5">
        <f t="shared" si="6"/>
        <v>4</v>
      </c>
      <c r="F25" s="5">
        <f t="shared" si="6"/>
        <v>5</v>
      </c>
      <c r="G25" s="5">
        <f t="shared" si="6"/>
        <v>0</v>
      </c>
      <c r="H25" s="5">
        <f t="shared" si="6"/>
        <v>0</v>
      </c>
      <c r="I25" s="5">
        <f t="shared" si="6"/>
        <v>0</v>
      </c>
      <c r="J25" s="5">
        <f t="shared" si="6"/>
        <v>0</v>
      </c>
      <c r="K25" s="5">
        <f t="shared" si="6"/>
        <v>0</v>
      </c>
      <c r="L25" s="5">
        <f t="shared" si="6"/>
        <v>0</v>
      </c>
      <c r="M25" s="5">
        <f t="shared" si="6"/>
        <v>0</v>
      </c>
    </row>
    <row r="26" spans="1:13" ht="13.5">
      <c r="A26" s="5" t="s">
        <v>29</v>
      </c>
      <c r="B26" s="5">
        <f>_xlfn.IFERROR(VLOOKUP(B11,MONTHLY,2),"")</f>
        <v>0</v>
      </c>
      <c r="C26" s="5">
        <f aca="true" t="shared" si="7" ref="C26:M26">_xlfn.IFERROR(VLOOKUP(C11,MONTHLY,2),B26)</f>
        <v>1</v>
      </c>
      <c r="D26" s="5">
        <f t="shared" si="7"/>
        <v>6</v>
      </c>
      <c r="E26" s="5">
        <f t="shared" si="7"/>
        <v>6</v>
      </c>
      <c r="F26" s="5">
        <f t="shared" si="7"/>
        <v>6</v>
      </c>
      <c r="G26" s="5">
        <f t="shared" si="7"/>
        <v>0</v>
      </c>
      <c r="H26" s="5">
        <f t="shared" si="7"/>
        <v>0</v>
      </c>
      <c r="I26" s="5">
        <f t="shared" si="7"/>
        <v>0</v>
      </c>
      <c r="J26" s="5">
        <f t="shared" si="7"/>
        <v>0</v>
      </c>
      <c r="K26" s="5">
        <f t="shared" si="7"/>
        <v>0</v>
      </c>
      <c r="L26" s="5">
        <f t="shared" si="7"/>
        <v>0</v>
      </c>
      <c r="M26" s="5">
        <f t="shared" si="7"/>
        <v>0</v>
      </c>
    </row>
    <row r="27" spans="1:13" ht="13.5">
      <c r="A27" s="5" t="s">
        <v>32</v>
      </c>
      <c r="B27" s="5">
        <f>_xlfn.IFERROR(VLOOKUP(B12,VO2MAX,2),"")</f>
        <v>1</v>
      </c>
      <c r="C27" s="5">
        <f aca="true" t="shared" si="8" ref="C27:M27">_xlfn.IFERROR(VLOOKUP(C12,VO2MAX,2),B27)</f>
        <v>2</v>
      </c>
      <c r="D27" s="5">
        <f t="shared" si="8"/>
        <v>2</v>
      </c>
      <c r="E27" s="5">
        <f t="shared" si="8"/>
        <v>2</v>
      </c>
      <c r="F27" s="5">
        <f t="shared" si="8"/>
        <v>3</v>
      </c>
      <c r="G27" s="5">
        <f t="shared" si="8"/>
        <v>3</v>
      </c>
      <c r="H27" s="5">
        <f t="shared" si="8"/>
        <v>3</v>
      </c>
      <c r="I27" s="5">
        <f t="shared" si="8"/>
        <v>3</v>
      </c>
      <c r="J27" s="5">
        <f t="shared" si="8"/>
        <v>3</v>
      </c>
      <c r="K27" s="5">
        <f t="shared" si="8"/>
        <v>3</v>
      </c>
      <c r="L27" s="5">
        <f t="shared" si="8"/>
        <v>3</v>
      </c>
      <c r="M27" s="5">
        <f t="shared" si="8"/>
        <v>3</v>
      </c>
    </row>
    <row r="28" spans="1:13" ht="13.5">
      <c r="A28" s="5" t="s">
        <v>31</v>
      </c>
      <c r="B28" s="5">
        <f>_xlfn.IFERROR(VLOOKUP(B13,COOPER,2),"")</f>
        <v>1</v>
      </c>
      <c r="C28" s="5">
        <f aca="true" t="shared" si="9" ref="C28:M28">_xlfn.IFERROR(VLOOKUP(C13,COOPER,2),B28)</f>
        <v>3</v>
      </c>
      <c r="D28" s="5">
        <f t="shared" si="9"/>
        <v>5</v>
      </c>
      <c r="E28" s="5">
        <f t="shared" si="9"/>
        <v>5</v>
      </c>
      <c r="F28" s="5">
        <f t="shared" si="9"/>
        <v>6</v>
      </c>
      <c r="G28" s="5">
        <f t="shared" si="9"/>
        <v>6</v>
      </c>
      <c r="H28" s="5">
        <f t="shared" si="9"/>
        <v>6</v>
      </c>
      <c r="I28" s="5">
        <f t="shared" si="9"/>
        <v>6</v>
      </c>
      <c r="J28" s="5">
        <f t="shared" si="9"/>
        <v>6</v>
      </c>
      <c r="K28" s="5">
        <f t="shared" si="9"/>
        <v>6</v>
      </c>
      <c r="L28" s="5">
        <f t="shared" si="9"/>
        <v>6</v>
      </c>
      <c r="M28" s="5">
        <f t="shared" si="9"/>
        <v>6</v>
      </c>
    </row>
    <row r="29" spans="1:13" ht="13.5">
      <c r="A29" s="5" t="s">
        <v>21</v>
      </c>
      <c r="B29" s="5">
        <f>_xlfn.IFERROR(VLOOKUP(B14,DEADLIFT,2),"")</f>
        <v>1</v>
      </c>
      <c r="C29" s="5">
        <f aca="true" t="shared" si="10" ref="C29:M29">_xlfn.IFERROR(VLOOKUP(C14,DEADLIFT,2),B29)</f>
        <v>2</v>
      </c>
      <c r="D29" s="5">
        <f t="shared" si="10"/>
        <v>3</v>
      </c>
      <c r="E29" s="5">
        <f t="shared" si="10"/>
        <v>3</v>
      </c>
      <c r="F29" s="5">
        <f t="shared" si="10"/>
        <v>4</v>
      </c>
      <c r="G29" s="5">
        <f t="shared" si="10"/>
        <v>4</v>
      </c>
      <c r="H29" s="5">
        <f t="shared" si="10"/>
        <v>4</v>
      </c>
      <c r="I29" s="5">
        <f t="shared" si="10"/>
        <v>4</v>
      </c>
      <c r="J29" s="5">
        <f t="shared" si="10"/>
        <v>4</v>
      </c>
      <c r="K29" s="5">
        <f t="shared" si="10"/>
        <v>4</v>
      </c>
      <c r="L29" s="5">
        <f t="shared" si="10"/>
        <v>4</v>
      </c>
      <c r="M29" s="5">
        <f t="shared" si="10"/>
        <v>4</v>
      </c>
    </row>
  </sheetData>
  <sheetProtection/>
  <printOptions/>
  <pageMargins left="0.7" right="0.7" top="0.75" bottom="0.75" header="0.3" footer="0.3"/>
  <pageSetup horizontalDpi="90" verticalDpi="9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7"/>
  <sheetViews>
    <sheetView workbookViewId="0" topLeftCell="A1">
      <selection activeCell="G10" sqref="G10"/>
    </sheetView>
  </sheetViews>
  <sheetFormatPr defaultColWidth="8.8515625" defaultRowHeight="15"/>
  <cols>
    <col min="1" max="1" width="19.421875" style="0" bestFit="1" customWidth="1"/>
    <col min="2" max="2" width="26.7109375" style="0" bestFit="1" customWidth="1"/>
    <col min="3" max="4" width="8.8515625" style="0" customWidth="1"/>
    <col min="5" max="5" width="13.140625" style="0" bestFit="1" customWidth="1"/>
  </cols>
  <sheetData>
    <row r="1" ht="13.5">
      <c r="A1" s="12" t="s">
        <v>61</v>
      </c>
    </row>
    <row r="2" ht="13.5">
      <c r="A2" s="13" t="s">
        <v>62</v>
      </c>
    </row>
    <row r="3" ht="13.5">
      <c r="A3" s="13" t="s">
        <v>63</v>
      </c>
    </row>
    <row r="4" ht="13.5">
      <c r="A4" s="13" t="s">
        <v>64</v>
      </c>
    </row>
    <row r="6" spans="1:6" ht="13.5">
      <c r="A6" s="14" t="s">
        <v>1</v>
      </c>
      <c r="B6" s="14" t="s">
        <v>7</v>
      </c>
      <c r="C6" s="14" t="s">
        <v>2</v>
      </c>
      <c r="D6" s="14" t="s">
        <v>3</v>
      </c>
      <c r="F6" s="2"/>
    </row>
    <row r="7" spans="1:4" ht="13.5">
      <c r="A7" s="15" t="s">
        <v>0</v>
      </c>
      <c r="B7" s="15" t="s">
        <v>8</v>
      </c>
      <c r="C7" s="16">
        <v>182</v>
      </c>
      <c r="D7" s="16">
        <v>10</v>
      </c>
    </row>
    <row r="8" spans="1:4" ht="13.5">
      <c r="A8" s="15" t="s">
        <v>0</v>
      </c>
      <c r="B8" s="15" t="s">
        <v>8</v>
      </c>
      <c r="C8" s="16">
        <f>C7+5</f>
        <v>187</v>
      </c>
      <c r="D8" s="16">
        <v>9</v>
      </c>
    </row>
    <row r="9" spans="1:4" ht="13.5">
      <c r="A9" s="15" t="s">
        <v>0</v>
      </c>
      <c r="B9" s="15" t="s">
        <v>8</v>
      </c>
      <c r="C9" s="16">
        <f aca="true" t="shared" si="0" ref="C9:C16">C8+5</f>
        <v>192</v>
      </c>
      <c r="D9" s="16">
        <v>8</v>
      </c>
    </row>
    <row r="10" spans="1:4" ht="13.5">
      <c r="A10" s="15" t="s">
        <v>0</v>
      </c>
      <c r="B10" s="15" t="s">
        <v>8</v>
      </c>
      <c r="C10" s="16">
        <f t="shared" si="0"/>
        <v>197</v>
      </c>
      <c r="D10" s="16">
        <v>7</v>
      </c>
    </row>
    <row r="11" spans="1:4" ht="13.5">
      <c r="A11" s="15" t="s">
        <v>0</v>
      </c>
      <c r="B11" s="15" t="s">
        <v>8</v>
      </c>
      <c r="C11" s="16">
        <f t="shared" si="0"/>
        <v>202</v>
      </c>
      <c r="D11" s="16">
        <v>6</v>
      </c>
    </row>
    <row r="12" spans="1:4" ht="13.5">
      <c r="A12" s="15" t="s">
        <v>0</v>
      </c>
      <c r="B12" s="15" t="s">
        <v>8</v>
      </c>
      <c r="C12" s="16">
        <f t="shared" si="0"/>
        <v>207</v>
      </c>
      <c r="D12" s="16">
        <v>5</v>
      </c>
    </row>
    <row r="13" spans="1:4" ht="13.5">
      <c r="A13" s="15" t="s">
        <v>0</v>
      </c>
      <c r="B13" s="15" t="s">
        <v>8</v>
      </c>
      <c r="C13" s="16">
        <f t="shared" si="0"/>
        <v>212</v>
      </c>
      <c r="D13" s="16">
        <v>4</v>
      </c>
    </row>
    <row r="14" spans="1:4" ht="13.5">
      <c r="A14" s="15" t="s">
        <v>0</v>
      </c>
      <c r="B14" s="15" t="s">
        <v>8</v>
      </c>
      <c r="C14" s="16">
        <f t="shared" si="0"/>
        <v>217</v>
      </c>
      <c r="D14" s="16">
        <v>3</v>
      </c>
    </row>
    <row r="15" spans="1:4" ht="13.5">
      <c r="A15" s="15" t="s">
        <v>0</v>
      </c>
      <c r="B15" s="15" t="s">
        <v>8</v>
      </c>
      <c r="C15" s="16">
        <f t="shared" si="0"/>
        <v>222</v>
      </c>
      <c r="D15" s="16">
        <v>2</v>
      </c>
    </row>
    <row r="16" spans="1:4" ht="13.5">
      <c r="A16" s="15" t="s">
        <v>0</v>
      </c>
      <c r="B16" s="15" t="s">
        <v>8</v>
      </c>
      <c r="C16" s="16">
        <f t="shared" si="0"/>
        <v>227</v>
      </c>
      <c r="D16" s="16">
        <v>1</v>
      </c>
    </row>
    <row r="17" spans="1:4" ht="13.5">
      <c r="A17" s="15" t="s">
        <v>0</v>
      </c>
      <c r="B17" s="15" t="s">
        <v>8</v>
      </c>
      <c r="C17" s="16">
        <f>C16+5</f>
        <v>232</v>
      </c>
      <c r="D17" s="16">
        <v>0</v>
      </c>
    </row>
    <row r="18" spans="1:6" ht="13.5">
      <c r="A18" s="17" t="s">
        <v>6</v>
      </c>
      <c r="B18" s="17" t="s">
        <v>9</v>
      </c>
      <c r="C18" s="18" t="s">
        <v>34</v>
      </c>
      <c r="D18" s="19">
        <v>10</v>
      </c>
      <c r="F18" s="13" t="s">
        <v>66</v>
      </c>
    </row>
    <row r="19" spans="1:6" ht="13.5">
      <c r="A19" s="17" t="s">
        <v>6</v>
      </c>
      <c r="B19" s="17" t="s">
        <v>9</v>
      </c>
      <c r="C19" s="18" t="s">
        <v>35</v>
      </c>
      <c r="D19" s="19">
        <v>9</v>
      </c>
      <c r="F19" s="13" t="s">
        <v>67</v>
      </c>
    </row>
    <row r="20" spans="1:4" ht="13.5">
      <c r="A20" s="17" t="s">
        <v>6</v>
      </c>
      <c r="B20" s="17" t="s">
        <v>9</v>
      </c>
      <c r="C20" s="18" t="s">
        <v>36</v>
      </c>
      <c r="D20" s="19">
        <v>8</v>
      </c>
    </row>
    <row r="21" spans="1:4" ht="13.5">
      <c r="A21" s="17" t="s">
        <v>6</v>
      </c>
      <c r="B21" s="17" t="s">
        <v>9</v>
      </c>
      <c r="C21" s="18" t="s">
        <v>37</v>
      </c>
      <c r="D21" s="19">
        <v>7</v>
      </c>
    </row>
    <row r="22" spans="1:4" ht="13.5">
      <c r="A22" s="17" t="s">
        <v>6</v>
      </c>
      <c r="B22" s="17" t="s">
        <v>9</v>
      </c>
      <c r="C22" s="18" t="s">
        <v>38</v>
      </c>
      <c r="D22" s="19">
        <v>6</v>
      </c>
    </row>
    <row r="23" spans="1:4" ht="13.5">
      <c r="A23" s="17" t="s">
        <v>6</v>
      </c>
      <c r="B23" s="17" t="s">
        <v>9</v>
      </c>
      <c r="C23" s="18" t="s">
        <v>39</v>
      </c>
      <c r="D23" s="19">
        <v>5</v>
      </c>
    </row>
    <row r="24" spans="1:4" ht="13.5">
      <c r="A24" s="17" t="s">
        <v>6</v>
      </c>
      <c r="B24" s="17" t="s">
        <v>9</v>
      </c>
      <c r="C24" s="18" t="s">
        <v>40</v>
      </c>
      <c r="D24" s="19">
        <v>4</v>
      </c>
    </row>
    <row r="25" spans="1:4" ht="13.5">
      <c r="A25" s="17" t="s">
        <v>6</v>
      </c>
      <c r="B25" s="17" t="s">
        <v>9</v>
      </c>
      <c r="C25" s="18" t="s">
        <v>41</v>
      </c>
      <c r="D25" s="19">
        <v>3</v>
      </c>
    </row>
    <row r="26" spans="1:4" ht="13.5">
      <c r="A26" s="17" t="s">
        <v>6</v>
      </c>
      <c r="B26" s="17" t="s">
        <v>9</v>
      </c>
      <c r="C26" s="18" t="s">
        <v>33</v>
      </c>
      <c r="D26" s="19">
        <v>2</v>
      </c>
    </row>
    <row r="27" spans="1:4" ht="13.5">
      <c r="A27" s="17" t="s">
        <v>6</v>
      </c>
      <c r="B27" s="17" t="s">
        <v>9</v>
      </c>
      <c r="C27" s="18" t="s">
        <v>14</v>
      </c>
      <c r="D27" s="19">
        <v>1</v>
      </c>
    </row>
    <row r="28" spans="1:4" ht="13.5">
      <c r="A28" s="17" t="s">
        <v>6</v>
      </c>
      <c r="B28" s="17" t="s">
        <v>9</v>
      </c>
      <c r="C28" s="20" t="s">
        <v>13</v>
      </c>
      <c r="D28" s="19">
        <v>0</v>
      </c>
    </row>
    <row r="29" spans="1:4" ht="13.5">
      <c r="A29" s="21" t="s">
        <v>10</v>
      </c>
      <c r="B29" s="21" t="s">
        <v>11</v>
      </c>
      <c r="C29" s="22" t="s">
        <v>42</v>
      </c>
      <c r="D29" s="23">
        <v>10</v>
      </c>
    </row>
    <row r="30" spans="1:4" ht="13.5">
      <c r="A30" s="21" t="s">
        <v>10</v>
      </c>
      <c r="B30" s="21" t="s">
        <v>11</v>
      </c>
      <c r="C30" s="22" t="s">
        <v>43</v>
      </c>
      <c r="D30" s="23">
        <v>9</v>
      </c>
    </row>
    <row r="31" spans="1:4" ht="13.5">
      <c r="A31" s="21" t="s">
        <v>10</v>
      </c>
      <c r="B31" s="21" t="s">
        <v>11</v>
      </c>
      <c r="C31" s="22" t="s">
        <v>44</v>
      </c>
      <c r="D31" s="23">
        <v>8</v>
      </c>
    </row>
    <row r="32" spans="1:4" ht="13.5">
      <c r="A32" s="21" t="s">
        <v>10</v>
      </c>
      <c r="B32" s="21" t="s">
        <v>11</v>
      </c>
      <c r="C32" s="22" t="s">
        <v>45</v>
      </c>
      <c r="D32" s="23">
        <v>7</v>
      </c>
    </row>
    <row r="33" spans="1:4" ht="13.5">
      <c r="A33" s="21" t="s">
        <v>10</v>
      </c>
      <c r="B33" s="21" t="s">
        <v>11</v>
      </c>
      <c r="C33" s="22" t="s">
        <v>46</v>
      </c>
      <c r="D33" s="23">
        <v>6</v>
      </c>
    </row>
    <row r="34" spans="1:4" ht="13.5">
      <c r="A34" s="21" t="s">
        <v>10</v>
      </c>
      <c r="B34" s="21" t="s">
        <v>11</v>
      </c>
      <c r="C34" s="22" t="s">
        <v>47</v>
      </c>
      <c r="D34" s="23">
        <v>5</v>
      </c>
    </row>
    <row r="35" spans="1:4" ht="13.5">
      <c r="A35" s="21" t="s">
        <v>10</v>
      </c>
      <c r="B35" s="21" t="s">
        <v>11</v>
      </c>
      <c r="C35" s="22" t="s">
        <v>48</v>
      </c>
      <c r="D35" s="23">
        <v>4</v>
      </c>
    </row>
    <row r="36" spans="1:4" ht="13.5">
      <c r="A36" s="21" t="s">
        <v>10</v>
      </c>
      <c r="B36" s="21" t="s">
        <v>11</v>
      </c>
      <c r="C36" s="22" t="s">
        <v>49</v>
      </c>
      <c r="D36" s="23">
        <v>3</v>
      </c>
    </row>
    <row r="37" spans="1:4" ht="13.5">
      <c r="A37" s="21" t="s">
        <v>10</v>
      </c>
      <c r="B37" s="21" t="s">
        <v>11</v>
      </c>
      <c r="C37" s="22" t="s">
        <v>50</v>
      </c>
      <c r="D37" s="23">
        <v>2</v>
      </c>
    </row>
    <row r="38" spans="1:4" ht="13.5">
      <c r="A38" s="21" t="s">
        <v>10</v>
      </c>
      <c r="B38" s="21" t="s">
        <v>11</v>
      </c>
      <c r="C38" s="22" t="s">
        <v>51</v>
      </c>
      <c r="D38" s="23">
        <v>1</v>
      </c>
    </row>
    <row r="39" spans="1:4" ht="13.5">
      <c r="A39" s="21" t="s">
        <v>10</v>
      </c>
      <c r="B39" s="21" t="s">
        <v>11</v>
      </c>
      <c r="C39" s="22" t="s">
        <v>15</v>
      </c>
      <c r="D39" s="23">
        <v>0</v>
      </c>
    </row>
    <row r="40" spans="1:5" ht="13.5">
      <c r="A40" s="24" t="s">
        <v>18</v>
      </c>
      <c r="B40" s="24" t="s">
        <v>19</v>
      </c>
      <c r="C40" s="25">
        <v>0.021527777777777774</v>
      </c>
      <c r="D40" s="26">
        <v>10</v>
      </c>
      <c r="E40" s="3"/>
    </row>
    <row r="41" spans="1:5" ht="13.5">
      <c r="A41" s="24" t="s">
        <v>18</v>
      </c>
      <c r="B41" s="24" t="s">
        <v>19</v>
      </c>
      <c r="C41" s="25">
        <v>0.02222222222222222</v>
      </c>
      <c r="D41" s="26">
        <v>9</v>
      </c>
      <c r="E41" s="3"/>
    </row>
    <row r="42" spans="1:5" ht="13.5">
      <c r="A42" s="24" t="s">
        <v>18</v>
      </c>
      <c r="B42" s="24" t="s">
        <v>19</v>
      </c>
      <c r="C42" s="25">
        <v>0.022916666666666665</v>
      </c>
      <c r="D42" s="26">
        <v>8</v>
      </c>
      <c r="E42" s="3"/>
    </row>
    <row r="43" spans="1:5" ht="13.5">
      <c r="A43" s="24" t="s">
        <v>18</v>
      </c>
      <c r="B43" s="24" t="s">
        <v>19</v>
      </c>
      <c r="C43" s="25">
        <v>0.02361111111111111</v>
      </c>
      <c r="D43" s="26">
        <v>7</v>
      </c>
      <c r="E43" s="3"/>
    </row>
    <row r="44" spans="1:5" ht="13.5">
      <c r="A44" s="24" t="s">
        <v>18</v>
      </c>
      <c r="B44" s="24" t="s">
        <v>19</v>
      </c>
      <c r="C44" s="25">
        <v>0.024305555555555556</v>
      </c>
      <c r="D44" s="26">
        <v>6</v>
      </c>
      <c r="E44" s="3"/>
    </row>
    <row r="45" spans="1:5" ht="13.5">
      <c r="A45" s="24" t="s">
        <v>18</v>
      </c>
      <c r="B45" s="24" t="s">
        <v>19</v>
      </c>
      <c r="C45" s="25">
        <v>0.025</v>
      </c>
      <c r="D45" s="26">
        <v>5</v>
      </c>
      <c r="E45" s="3"/>
    </row>
    <row r="46" spans="1:5" ht="13.5">
      <c r="A46" s="24" t="s">
        <v>18</v>
      </c>
      <c r="B46" s="24" t="s">
        <v>19</v>
      </c>
      <c r="C46" s="25">
        <v>0.025694444444444447</v>
      </c>
      <c r="D46" s="26">
        <v>4</v>
      </c>
      <c r="E46" s="3"/>
    </row>
    <row r="47" spans="1:5" ht="13.5">
      <c r="A47" s="24" t="s">
        <v>18</v>
      </c>
      <c r="B47" s="24" t="s">
        <v>19</v>
      </c>
      <c r="C47" s="25">
        <v>0.026736111111111113</v>
      </c>
      <c r="D47" s="26">
        <v>3</v>
      </c>
      <c r="E47" s="3"/>
    </row>
    <row r="48" spans="1:5" ht="13.5">
      <c r="A48" s="24" t="s">
        <v>18</v>
      </c>
      <c r="B48" s="24" t="s">
        <v>19</v>
      </c>
      <c r="C48" s="25">
        <v>0.02777777777777778</v>
      </c>
      <c r="D48" s="26">
        <v>2</v>
      </c>
      <c r="E48" s="3"/>
    </row>
    <row r="49" spans="1:5" ht="13.5">
      <c r="A49" s="24" t="s">
        <v>18</v>
      </c>
      <c r="B49" s="24" t="s">
        <v>19</v>
      </c>
      <c r="C49" s="25">
        <v>0.028819444444444446</v>
      </c>
      <c r="D49" s="26">
        <v>1</v>
      </c>
      <c r="E49" s="3"/>
    </row>
    <row r="50" spans="1:4" ht="13.5">
      <c r="A50" s="24" t="s">
        <v>18</v>
      </c>
      <c r="B50" s="24" t="s">
        <v>19</v>
      </c>
      <c r="C50" s="25">
        <v>0.029861111111111113</v>
      </c>
      <c r="D50" s="26">
        <v>0</v>
      </c>
    </row>
    <row r="51" spans="1:5" ht="13.5">
      <c r="A51" s="27" t="s">
        <v>22</v>
      </c>
      <c r="B51" s="27" t="s">
        <v>23</v>
      </c>
      <c r="C51" s="28">
        <v>0.05034722222222222</v>
      </c>
      <c r="D51" s="29">
        <v>10</v>
      </c>
      <c r="E51" s="3"/>
    </row>
    <row r="52" spans="1:5" ht="13.5">
      <c r="A52" s="27" t="s">
        <v>22</v>
      </c>
      <c r="B52" s="27" t="s">
        <v>23</v>
      </c>
      <c r="C52" s="28">
        <v>0.05277777777777778</v>
      </c>
      <c r="D52" s="29">
        <v>9</v>
      </c>
      <c r="E52" s="3"/>
    </row>
    <row r="53" spans="1:5" ht="13.5">
      <c r="A53" s="27" t="s">
        <v>22</v>
      </c>
      <c r="B53" s="27" t="s">
        <v>23</v>
      </c>
      <c r="C53" s="28">
        <v>0.05451388888888889</v>
      </c>
      <c r="D53" s="29">
        <v>8</v>
      </c>
      <c r="E53" s="3"/>
    </row>
    <row r="54" spans="1:5" ht="13.5">
      <c r="A54" s="27" t="s">
        <v>22</v>
      </c>
      <c r="B54" s="27" t="s">
        <v>23</v>
      </c>
      <c r="C54" s="28">
        <v>0.05694444444444444</v>
      </c>
      <c r="D54" s="29">
        <v>7</v>
      </c>
      <c r="E54" s="3"/>
    </row>
    <row r="55" spans="1:5" ht="13.5">
      <c r="A55" s="27" t="s">
        <v>22</v>
      </c>
      <c r="B55" s="27" t="s">
        <v>23</v>
      </c>
      <c r="C55" s="28">
        <v>0.059375000000000004</v>
      </c>
      <c r="D55" s="29">
        <v>6</v>
      </c>
      <c r="E55" s="3"/>
    </row>
    <row r="56" spans="1:5" ht="13.5">
      <c r="A56" s="27" t="s">
        <v>22</v>
      </c>
      <c r="B56" s="27" t="s">
        <v>23</v>
      </c>
      <c r="C56" s="28">
        <v>0.06041666666666667</v>
      </c>
      <c r="D56" s="29">
        <v>5</v>
      </c>
      <c r="E56" s="3"/>
    </row>
    <row r="57" spans="1:5" ht="13.5">
      <c r="A57" s="27" t="s">
        <v>22</v>
      </c>
      <c r="B57" s="27" t="s">
        <v>23</v>
      </c>
      <c r="C57" s="28">
        <v>0.06284722222222222</v>
      </c>
      <c r="D57" s="29">
        <v>4</v>
      </c>
      <c r="E57" s="3"/>
    </row>
    <row r="58" spans="1:5" ht="13.5">
      <c r="A58" s="27" t="s">
        <v>22</v>
      </c>
      <c r="B58" s="27" t="s">
        <v>23</v>
      </c>
      <c r="C58" s="28">
        <v>0.06388888888888888</v>
      </c>
      <c r="D58" s="29">
        <v>3</v>
      </c>
      <c r="E58" s="3"/>
    </row>
    <row r="59" spans="1:5" ht="13.5">
      <c r="A59" s="27" t="s">
        <v>22</v>
      </c>
      <c r="B59" s="27" t="s">
        <v>23</v>
      </c>
      <c r="C59" s="28">
        <v>0.065625</v>
      </c>
      <c r="D59" s="29">
        <v>2</v>
      </c>
      <c r="E59" s="3"/>
    </row>
    <row r="60" spans="1:5" ht="13.5">
      <c r="A60" s="27" t="s">
        <v>22</v>
      </c>
      <c r="B60" s="27" t="s">
        <v>23</v>
      </c>
      <c r="C60" s="28">
        <v>0.06736111111111111</v>
      </c>
      <c r="D60" s="29">
        <v>1</v>
      </c>
      <c r="E60" s="3"/>
    </row>
    <row r="61" spans="1:4" ht="13.5">
      <c r="A61" s="27" t="s">
        <v>22</v>
      </c>
      <c r="B61" s="27" t="s">
        <v>23</v>
      </c>
      <c r="C61" s="28">
        <v>0.06874999999999999</v>
      </c>
      <c r="D61" s="29">
        <v>0</v>
      </c>
    </row>
    <row r="62" spans="1:4" ht="13.5">
      <c r="A62" s="30" t="s">
        <v>21</v>
      </c>
      <c r="B62" s="30" t="s">
        <v>24</v>
      </c>
      <c r="C62" s="31">
        <v>60</v>
      </c>
      <c r="D62" s="31">
        <v>0</v>
      </c>
    </row>
    <row r="63" spans="1:4" ht="13.5">
      <c r="A63" s="30" t="s">
        <v>21</v>
      </c>
      <c r="B63" s="30" t="s">
        <v>24</v>
      </c>
      <c r="C63" s="31">
        <v>65</v>
      </c>
      <c r="D63" s="31">
        <v>1</v>
      </c>
    </row>
    <row r="64" spans="1:4" ht="13.5">
      <c r="A64" s="30" t="s">
        <v>21</v>
      </c>
      <c r="B64" s="30" t="s">
        <v>24</v>
      </c>
      <c r="C64" s="31">
        <v>70</v>
      </c>
      <c r="D64" s="31">
        <v>2</v>
      </c>
    </row>
    <row r="65" spans="1:4" ht="13.5">
      <c r="A65" s="30" t="s">
        <v>21</v>
      </c>
      <c r="B65" s="30" t="s">
        <v>24</v>
      </c>
      <c r="C65" s="31">
        <v>75</v>
      </c>
      <c r="D65" s="31">
        <v>3</v>
      </c>
    </row>
    <row r="66" spans="1:4" ht="13.5">
      <c r="A66" s="30" t="s">
        <v>21</v>
      </c>
      <c r="B66" s="30" t="s">
        <v>24</v>
      </c>
      <c r="C66" s="31">
        <v>80</v>
      </c>
      <c r="D66" s="31">
        <v>4</v>
      </c>
    </row>
    <row r="67" spans="1:4" ht="13.5">
      <c r="A67" s="30" t="s">
        <v>21</v>
      </c>
      <c r="B67" s="30" t="s">
        <v>24</v>
      </c>
      <c r="C67" s="31">
        <v>85</v>
      </c>
      <c r="D67" s="31">
        <v>5</v>
      </c>
    </row>
    <row r="68" spans="1:4" ht="13.5">
      <c r="A68" s="30" t="s">
        <v>21</v>
      </c>
      <c r="B68" s="30" t="s">
        <v>24</v>
      </c>
      <c r="C68" s="31">
        <v>90</v>
      </c>
      <c r="D68" s="31">
        <v>6</v>
      </c>
    </row>
    <row r="69" spans="1:4" ht="13.5">
      <c r="A69" s="30" t="s">
        <v>21</v>
      </c>
      <c r="B69" s="30" t="s">
        <v>24</v>
      </c>
      <c r="C69" s="31">
        <v>95</v>
      </c>
      <c r="D69" s="31">
        <v>7</v>
      </c>
    </row>
    <row r="70" spans="1:4" ht="13.5">
      <c r="A70" s="30" t="s">
        <v>21</v>
      </c>
      <c r="B70" s="30" t="s">
        <v>24</v>
      </c>
      <c r="C70" s="31">
        <v>100</v>
      </c>
      <c r="D70" s="31">
        <v>8</v>
      </c>
    </row>
    <row r="71" spans="1:4" ht="13.5">
      <c r="A71" s="30" t="s">
        <v>21</v>
      </c>
      <c r="B71" s="30" t="s">
        <v>24</v>
      </c>
      <c r="C71" s="31">
        <v>105</v>
      </c>
      <c r="D71" s="31">
        <v>9</v>
      </c>
    </row>
    <row r="72" spans="1:4" ht="13.5">
      <c r="A72" s="30" t="s">
        <v>21</v>
      </c>
      <c r="B72" s="30" t="s">
        <v>24</v>
      </c>
      <c r="C72" s="31">
        <v>110</v>
      </c>
      <c r="D72" s="31">
        <v>10</v>
      </c>
    </row>
    <row r="73" spans="1:6" ht="13.5">
      <c r="A73" s="15" t="s">
        <v>25</v>
      </c>
      <c r="B73" s="15" t="s">
        <v>26</v>
      </c>
      <c r="C73" s="32">
        <v>0.10694444444444444</v>
      </c>
      <c r="D73" s="16">
        <v>10</v>
      </c>
      <c r="E73" s="3"/>
      <c r="F73" t="s">
        <v>65</v>
      </c>
    </row>
    <row r="74" spans="1:5" ht="13.5">
      <c r="A74" s="15" t="s">
        <v>25</v>
      </c>
      <c r="B74" s="15" t="s">
        <v>26</v>
      </c>
      <c r="C74" s="32">
        <v>0.109375</v>
      </c>
      <c r="D74" s="16">
        <v>9</v>
      </c>
      <c r="E74" s="3"/>
    </row>
    <row r="75" spans="1:5" ht="13.5">
      <c r="A75" s="15" t="s">
        <v>25</v>
      </c>
      <c r="B75" s="15" t="s">
        <v>26</v>
      </c>
      <c r="C75" s="32">
        <v>0.11180555555555556</v>
      </c>
      <c r="D75" s="16">
        <v>8</v>
      </c>
      <c r="E75" s="3"/>
    </row>
    <row r="76" spans="1:5" ht="13.5">
      <c r="A76" s="15" t="s">
        <v>25</v>
      </c>
      <c r="B76" s="15" t="s">
        <v>26</v>
      </c>
      <c r="C76" s="32">
        <v>0.11423611111111112</v>
      </c>
      <c r="D76" s="16">
        <v>7</v>
      </c>
      <c r="E76" s="3"/>
    </row>
    <row r="77" spans="1:5" ht="13.5">
      <c r="A77" s="15" t="s">
        <v>25</v>
      </c>
      <c r="B77" s="15" t="s">
        <v>26</v>
      </c>
      <c r="C77" s="32">
        <v>0.11666666666666668</v>
      </c>
      <c r="D77" s="16">
        <v>6</v>
      </c>
      <c r="E77" s="3"/>
    </row>
    <row r="78" spans="1:5" ht="13.5">
      <c r="A78" s="15" t="s">
        <v>25</v>
      </c>
      <c r="B78" s="15" t="s">
        <v>26</v>
      </c>
      <c r="C78" s="32">
        <v>0.11909722222222224</v>
      </c>
      <c r="D78" s="16">
        <v>5</v>
      </c>
      <c r="E78" s="3"/>
    </row>
    <row r="79" spans="1:5" ht="13.5">
      <c r="A79" s="15" t="s">
        <v>25</v>
      </c>
      <c r="B79" s="15" t="s">
        <v>26</v>
      </c>
      <c r="C79" s="32">
        <v>0.1215277777777778</v>
      </c>
      <c r="D79" s="16">
        <v>4</v>
      </c>
      <c r="E79" s="3"/>
    </row>
    <row r="80" spans="1:5" ht="13.5">
      <c r="A80" s="15" t="s">
        <v>25</v>
      </c>
      <c r="B80" s="15" t="s">
        <v>26</v>
      </c>
      <c r="C80" s="32">
        <v>0.12500000000000003</v>
      </c>
      <c r="D80" s="16">
        <v>3</v>
      </c>
      <c r="E80" s="3"/>
    </row>
    <row r="81" spans="1:5" ht="13.5">
      <c r="A81" s="15" t="s">
        <v>25</v>
      </c>
      <c r="B81" s="15" t="s">
        <v>26</v>
      </c>
      <c r="C81" s="32">
        <v>0.12847222222222224</v>
      </c>
      <c r="D81" s="16">
        <v>2</v>
      </c>
      <c r="E81" s="3"/>
    </row>
    <row r="82" spans="1:5" ht="13.5">
      <c r="A82" s="15" t="s">
        <v>25</v>
      </c>
      <c r="B82" s="15" t="s">
        <v>26</v>
      </c>
      <c r="C82" s="32">
        <v>0.13194444444444445</v>
      </c>
      <c r="D82" s="16">
        <v>1</v>
      </c>
      <c r="E82" s="3"/>
    </row>
    <row r="83" spans="1:4" ht="13.5">
      <c r="A83" s="15" t="s">
        <v>25</v>
      </c>
      <c r="B83" s="15" t="s">
        <v>26</v>
      </c>
      <c r="C83" s="32">
        <v>0.13541666666666666</v>
      </c>
      <c r="D83" s="16">
        <v>0</v>
      </c>
    </row>
    <row r="84" spans="1:4" ht="13.5">
      <c r="A84" s="17" t="s">
        <v>27</v>
      </c>
      <c r="B84" s="17" t="s">
        <v>28</v>
      </c>
      <c r="C84" s="19">
        <v>0</v>
      </c>
      <c r="D84" s="19">
        <v>0</v>
      </c>
    </row>
    <row r="85" spans="1:4" ht="13.5">
      <c r="A85" s="17" t="s">
        <v>27</v>
      </c>
      <c r="B85" s="17" t="s">
        <v>28</v>
      </c>
      <c r="C85" s="19">
        <v>5</v>
      </c>
      <c r="D85" s="19">
        <v>1</v>
      </c>
    </row>
    <row r="86" spans="1:4" ht="13.5">
      <c r="A86" s="17" t="s">
        <v>27</v>
      </c>
      <c r="B86" s="17" t="s">
        <v>28</v>
      </c>
      <c r="C86" s="19">
        <v>15</v>
      </c>
      <c r="D86" s="19">
        <v>2</v>
      </c>
    </row>
    <row r="87" spans="1:4" ht="13.5">
      <c r="A87" s="17" t="s">
        <v>27</v>
      </c>
      <c r="B87" s="17" t="s">
        <v>28</v>
      </c>
      <c r="C87" s="19">
        <v>25</v>
      </c>
      <c r="D87" s="19">
        <v>3</v>
      </c>
    </row>
    <row r="88" spans="1:4" ht="13.5">
      <c r="A88" s="17" t="s">
        <v>27</v>
      </c>
      <c r="B88" s="17" t="s">
        <v>28</v>
      </c>
      <c r="C88" s="19">
        <v>30</v>
      </c>
      <c r="D88" s="19">
        <v>4</v>
      </c>
    </row>
    <row r="89" spans="1:4" ht="13.5">
      <c r="A89" s="17" t="s">
        <v>27</v>
      </c>
      <c r="B89" s="17" t="s">
        <v>28</v>
      </c>
      <c r="C89" s="19">
        <v>35</v>
      </c>
      <c r="D89" s="19">
        <v>5</v>
      </c>
    </row>
    <row r="90" spans="1:4" ht="13.5">
      <c r="A90" s="17" t="s">
        <v>27</v>
      </c>
      <c r="B90" s="17" t="s">
        <v>28</v>
      </c>
      <c r="C90" s="19">
        <v>40</v>
      </c>
      <c r="D90" s="19">
        <v>6</v>
      </c>
    </row>
    <row r="91" spans="1:4" ht="13.5">
      <c r="A91" s="17" t="s">
        <v>27</v>
      </c>
      <c r="B91" s="17" t="s">
        <v>28</v>
      </c>
      <c r="C91" s="19">
        <v>45</v>
      </c>
      <c r="D91" s="19">
        <v>7</v>
      </c>
    </row>
    <row r="92" spans="1:4" ht="13.5">
      <c r="A92" s="17" t="s">
        <v>27</v>
      </c>
      <c r="B92" s="17" t="s">
        <v>28</v>
      </c>
      <c r="C92" s="19">
        <v>50</v>
      </c>
      <c r="D92" s="19">
        <v>8</v>
      </c>
    </row>
    <row r="93" spans="1:4" ht="13.5">
      <c r="A93" s="17" t="s">
        <v>27</v>
      </c>
      <c r="B93" s="17" t="s">
        <v>28</v>
      </c>
      <c r="C93" s="19">
        <v>55</v>
      </c>
      <c r="D93" s="19">
        <v>9</v>
      </c>
    </row>
    <row r="94" spans="1:4" ht="13.5">
      <c r="A94" s="17" t="s">
        <v>27</v>
      </c>
      <c r="B94" s="17" t="s">
        <v>28</v>
      </c>
      <c r="C94" s="19">
        <v>60</v>
      </c>
      <c r="D94" s="19">
        <v>10</v>
      </c>
    </row>
    <row r="95" spans="1:4" ht="13.5">
      <c r="A95" s="33" t="s">
        <v>29</v>
      </c>
      <c r="B95" s="33" t="s">
        <v>30</v>
      </c>
      <c r="C95" s="34">
        <v>0</v>
      </c>
      <c r="D95" s="34">
        <v>0</v>
      </c>
    </row>
    <row r="96" spans="1:4" ht="13.5">
      <c r="A96" s="33" t="s">
        <v>29</v>
      </c>
      <c r="B96" s="33" t="s">
        <v>30</v>
      </c>
      <c r="C96" s="34">
        <v>70</v>
      </c>
      <c r="D96" s="34">
        <v>1</v>
      </c>
    </row>
    <row r="97" spans="1:4" ht="13.5">
      <c r="A97" s="33" t="s">
        <v>29</v>
      </c>
      <c r="B97" s="33" t="s">
        <v>30</v>
      </c>
      <c r="C97" s="34">
        <v>80</v>
      </c>
      <c r="D97" s="34">
        <v>2</v>
      </c>
    </row>
    <row r="98" spans="1:4" ht="13.5">
      <c r="A98" s="33" t="s">
        <v>29</v>
      </c>
      <c r="B98" s="33" t="s">
        <v>30</v>
      </c>
      <c r="C98" s="34">
        <v>90</v>
      </c>
      <c r="D98" s="34">
        <v>3</v>
      </c>
    </row>
    <row r="99" spans="1:4" ht="13.5">
      <c r="A99" s="33" t="s">
        <v>29</v>
      </c>
      <c r="B99" s="33" t="s">
        <v>30</v>
      </c>
      <c r="C99" s="34">
        <v>100</v>
      </c>
      <c r="D99" s="34">
        <v>4</v>
      </c>
    </row>
    <row r="100" spans="1:4" ht="13.5">
      <c r="A100" s="33" t="s">
        <v>29</v>
      </c>
      <c r="B100" s="33" t="s">
        <v>30</v>
      </c>
      <c r="C100" s="34">
        <v>110</v>
      </c>
      <c r="D100" s="34">
        <v>5</v>
      </c>
    </row>
    <row r="101" spans="1:4" ht="13.5">
      <c r="A101" s="33" t="s">
        <v>29</v>
      </c>
      <c r="B101" s="33" t="s">
        <v>30</v>
      </c>
      <c r="C101" s="34">
        <v>120</v>
      </c>
      <c r="D101" s="34">
        <v>6</v>
      </c>
    </row>
    <row r="102" spans="1:4" ht="13.5">
      <c r="A102" s="33" t="s">
        <v>29</v>
      </c>
      <c r="B102" s="33" t="s">
        <v>30</v>
      </c>
      <c r="C102" s="34">
        <v>140</v>
      </c>
      <c r="D102" s="34">
        <v>7</v>
      </c>
    </row>
    <row r="103" spans="1:4" ht="13.5">
      <c r="A103" s="33" t="s">
        <v>29</v>
      </c>
      <c r="B103" s="33" t="s">
        <v>30</v>
      </c>
      <c r="C103" s="34">
        <v>160</v>
      </c>
      <c r="D103" s="34">
        <v>8</v>
      </c>
    </row>
    <row r="104" spans="1:4" ht="13.5">
      <c r="A104" s="33" t="s">
        <v>29</v>
      </c>
      <c r="B104" s="33" t="s">
        <v>30</v>
      </c>
      <c r="C104" s="34">
        <v>180</v>
      </c>
      <c r="D104" s="34">
        <v>9</v>
      </c>
    </row>
    <row r="105" spans="1:4" ht="13.5">
      <c r="A105" s="33" t="s">
        <v>29</v>
      </c>
      <c r="B105" s="33" t="s">
        <v>30</v>
      </c>
      <c r="C105" s="34">
        <v>200</v>
      </c>
      <c r="D105" s="34">
        <v>10</v>
      </c>
    </row>
    <row r="106" spans="1:4" ht="13.5">
      <c r="A106" s="21" t="s">
        <v>32</v>
      </c>
      <c r="B106" s="21" t="s">
        <v>52</v>
      </c>
      <c r="C106" s="23">
        <v>25</v>
      </c>
      <c r="D106" s="23">
        <v>0</v>
      </c>
    </row>
    <row r="107" spans="1:4" ht="13.5">
      <c r="A107" s="21" t="s">
        <v>32</v>
      </c>
      <c r="B107" s="21" t="s">
        <v>52</v>
      </c>
      <c r="C107" s="23">
        <f>C106+1</f>
        <v>26</v>
      </c>
      <c r="D107" s="23">
        <v>1</v>
      </c>
    </row>
    <row r="108" spans="1:4" ht="13.5">
      <c r="A108" s="21" t="s">
        <v>32</v>
      </c>
      <c r="B108" s="21" t="s">
        <v>52</v>
      </c>
      <c r="C108" s="23">
        <f aca="true" t="shared" si="1" ref="C108:C116">C107+1</f>
        <v>27</v>
      </c>
      <c r="D108" s="23">
        <v>2</v>
      </c>
    </row>
    <row r="109" spans="1:4" ht="13.5">
      <c r="A109" s="21" t="s">
        <v>32</v>
      </c>
      <c r="B109" s="21" t="s">
        <v>52</v>
      </c>
      <c r="C109" s="23">
        <f t="shared" si="1"/>
        <v>28</v>
      </c>
      <c r="D109" s="23">
        <v>3</v>
      </c>
    </row>
    <row r="110" spans="1:4" ht="13.5">
      <c r="A110" s="21" t="s">
        <v>32</v>
      </c>
      <c r="B110" s="21" t="s">
        <v>52</v>
      </c>
      <c r="C110" s="23">
        <f t="shared" si="1"/>
        <v>29</v>
      </c>
      <c r="D110" s="23">
        <v>4</v>
      </c>
    </row>
    <row r="111" spans="1:4" ht="13.5">
      <c r="A111" s="21" t="s">
        <v>32</v>
      </c>
      <c r="B111" s="21" t="s">
        <v>52</v>
      </c>
      <c r="C111" s="23">
        <f t="shared" si="1"/>
        <v>30</v>
      </c>
      <c r="D111" s="23">
        <v>5</v>
      </c>
    </row>
    <row r="112" spans="1:4" ht="13.5">
      <c r="A112" s="21" t="s">
        <v>32</v>
      </c>
      <c r="B112" s="21" t="s">
        <v>52</v>
      </c>
      <c r="C112" s="23">
        <f t="shared" si="1"/>
        <v>31</v>
      </c>
      <c r="D112" s="23">
        <v>6</v>
      </c>
    </row>
    <row r="113" spans="1:4" ht="13.5">
      <c r="A113" s="21" t="s">
        <v>32</v>
      </c>
      <c r="B113" s="21" t="s">
        <v>52</v>
      </c>
      <c r="C113" s="23">
        <f t="shared" si="1"/>
        <v>32</v>
      </c>
      <c r="D113" s="23">
        <v>7</v>
      </c>
    </row>
    <row r="114" spans="1:4" ht="13.5">
      <c r="A114" s="21" t="s">
        <v>32</v>
      </c>
      <c r="B114" s="21" t="s">
        <v>52</v>
      </c>
      <c r="C114" s="23">
        <f t="shared" si="1"/>
        <v>33</v>
      </c>
      <c r="D114" s="23">
        <v>8</v>
      </c>
    </row>
    <row r="115" spans="1:4" ht="13.5">
      <c r="A115" s="21" t="s">
        <v>32</v>
      </c>
      <c r="B115" s="21" t="s">
        <v>52</v>
      </c>
      <c r="C115" s="23">
        <f t="shared" si="1"/>
        <v>34</v>
      </c>
      <c r="D115" s="23">
        <v>9</v>
      </c>
    </row>
    <row r="116" spans="1:4" ht="13.5">
      <c r="A116" s="21" t="s">
        <v>32</v>
      </c>
      <c r="B116" s="21" t="s">
        <v>52</v>
      </c>
      <c r="C116" s="23">
        <f t="shared" si="1"/>
        <v>35</v>
      </c>
      <c r="D116" s="23">
        <v>10</v>
      </c>
    </row>
    <row r="117" spans="1:4" ht="13.5">
      <c r="A117" s="15" t="s">
        <v>31</v>
      </c>
      <c r="B117" s="15" t="s">
        <v>53</v>
      </c>
      <c r="C117" s="16">
        <v>1550</v>
      </c>
      <c r="D117" s="16">
        <v>0</v>
      </c>
    </row>
    <row r="118" spans="1:4" ht="13.5">
      <c r="A118" s="15" t="s">
        <v>31</v>
      </c>
      <c r="B118" s="15" t="s">
        <v>53</v>
      </c>
      <c r="C118" s="16">
        <f>C117+50</f>
        <v>1600</v>
      </c>
      <c r="D118" s="16">
        <v>1</v>
      </c>
    </row>
    <row r="119" spans="1:4" ht="13.5">
      <c r="A119" s="15" t="s">
        <v>31</v>
      </c>
      <c r="B119" s="15" t="s">
        <v>53</v>
      </c>
      <c r="C119" s="16">
        <f aca="true" t="shared" si="2" ref="C119:C127">C118+50</f>
        <v>1650</v>
      </c>
      <c r="D119" s="16">
        <v>2</v>
      </c>
    </row>
    <row r="120" spans="1:4" ht="13.5">
      <c r="A120" s="15" t="s">
        <v>31</v>
      </c>
      <c r="B120" s="15" t="s">
        <v>53</v>
      </c>
      <c r="C120" s="16">
        <f t="shared" si="2"/>
        <v>1700</v>
      </c>
      <c r="D120" s="16">
        <v>3</v>
      </c>
    </row>
    <row r="121" spans="1:4" ht="13.5">
      <c r="A121" s="15" t="s">
        <v>31</v>
      </c>
      <c r="B121" s="15" t="s">
        <v>53</v>
      </c>
      <c r="C121" s="16">
        <f t="shared" si="2"/>
        <v>1750</v>
      </c>
      <c r="D121" s="16">
        <v>4</v>
      </c>
    </row>
    <row r="122" spans="1:4" ht="13.5">
      <c r="A122" s="15" t="s">
        <v>31</v>
      </c>
      <c r="B122" s="15" t="s">
        <v>53</v>
      </c>
      <c r="C122" s="16">
        <f t="shared" si="2"/>
        <v>1800</v>
      </c>
      <c r="D122" s="16">
        <v>5</v>
      </c>
    </row>
    <row r="123" spans="1:4" ht="13.5">
      <c r="A123" s="15" t="s">
        <v>31</v>
      </c>
      <c r="B123" s="15" t="s">
        <v>53</v>
      </c>
      <c r="C123" s="16">
        <f t="shared" si="2"/>
        <v>1850</v>
      </c>
      <c r="D123" s="16">
        <v>6</v>
      </c>
    </row>
    <row r="124" spans="1:4" ht="13.5">
      <c r="A124" s="15" t="s">
        <v>31</v>
      </c>
      <c r="B124" s="15" t="s">
        <v>53</v>
      </c>
      <c r="C124" s="16">
        <f t="shared" si="2"/>
        <v>1900</v>
      </c>
      <c r="D124" s="16">
        <v>7</v>
      </c>
    </row>
    <row r="125" spans="1:4" ht="13.5">
      <c r="A125" s="15" t="s">
        <v>31</v>
      </c>
      <c r="B125" s="15" t="s">
        <v>53</v>
      </c>
      <c r="C125" s="16">
        <f t="shared" si="2"/>
        <v>1950</v>
      </c>
      <c r="D125" s="16">
        <v>8</v>
      </c>
    </row>
    <row r="126" spans="1:4" ht="13.5">
      <c r="A126" s="15" t="s">
        <v>31</v>
      </c>
      <c r="B126" s="15" t="s">
        <v>53</v>
      </c>
      <c r="C126" s="16">
        <f t="shared" si="2"/>
        <v>2000</v>
      </c>
      <c r="D126" s="16">
        <v>9</v>
      </c>
    </row>
    <row r="127" spans="1:4" ht="13.5">
      <c r="A127" s="15" t="s">
        <v>31</v>
      </c>
      <c r="B127" s="15" t="s">
        <v>53</v>
      </c>
      <c r="C127" s="16">
        <f t="shared" si="2"/>
        <v>2050</v>
      </c>
      <c r="D127" s="16">
        <v>10</v>
      </c>
    </row>
  </sheetData>
  <sheetProtection/>
  <printOptions/>
  <pageMargins left="0.7" right="0.7" top="0.75" bottom="0.75" header="0.3" footer="0.3"/>
  <pageSetup horizontalDpi="90" verticalDpi="9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NWL Collaboration of CCG's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Angela Wolff</cp:lastModifiedBy>
  <dcterms:created xsi:type="dcterms:W3CDTF">2015-07-17T09:11:21Z</dcterms:created>
  <dcterms:modified xsi:type="dcterms:W3CDTF">2015-08-31T08:26:33Z</dcterms:modified>
  <cp:category/>
  <cp:version/>
  <cp:contentType/>
  <cp:contentStatus/>
</cp:coreProperties>
</file>